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m.biernat\Desktop\"/>
    </mc:Choice>
  </mc:AlternateContent>
  <xr:revisionPtr revIDLastSave="0" documentId="13_ncr:1_{24B95B0F-7ACB-4901-B1D4-86BA437E10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H" sheetId="1" r:id="rId1"/>
    <sheet name="II_Części zamienne" sheetId="3" state="hidden" r:id="rId2"/>
    <sheet name="III_Automatyka" sheetId="7" state="hidden" r:id="rId3"/>
    <sheet name="IV_Urządzenia strzałowe" sheetId="9" state="hidden" r:id="rId4"/>
    <sheet name="VIII_Części RSPC" sheetId="11" state="hidden" r:id="rId5"/>
    <sheet name="Dane" sheetId="2" state="hidden" r:id="rId6"/>
    <sheet name="Godz" sheetId="13" state="hidden" r:id="rId7"/>
    <sheet name="Materiał" sheetId="12" state="hidden" r:id="rId8"/>
  </sheets>
  <definedNames>
    <definedName name="_xlnm._FilterDatabase" localSheetId="6">Godz!$A$2:$G$2</definedName>
    <definedName name="_xlnm._FilterDatabase" localSheetId="1" hidden="1">'II_Części zamienne'!$A$3:$AA$741</definedName>
    <definedName name="_xlnm._FilterDatabase" localSheetId="2" hidden="1">III_Automatyka!$B$3:$AF$107</definedName>
    <definedName name="_xlnm._FilterDatabase" localSheetId="3" hidden="1">'IV_Urządzenia strzałowe'!$B$3:$AF$25</definedName>
    <definedName name="_xlnm._FilterDatabase" localSheetId="7" hidden="1">Materiał!$A$1:$H$1153</definedName>
    <definedName name="_xlnm._FilterDatabase" localSheetId="4" hidden="1">'VIII_Części RSPC'!$A$3:$AA$53</definedName>
    <definedName name="_xlnm.Print_Area" localSheetId="0">EH!$A$1:$Z$2</definedName>
    <definedName name="_xlnm.Print_Area" localSheetId="1">'II_Części zamienne'!$A$1:$AA$659</definedName>
    <definedName name="_xlnm.Print_Area" localSheetId="2">III_Automatyka!$B$1:$AC$108</definedName>
    <definedName name="_xlnm.Print_Area" localSheetId="3">'IV_Urządzenia strzałowe'!$B$1:$AC$26</definedName>
    <definedName name="_xlnm.Print_Area" localSheetId="4">'VIII_Części RSPC'!$A$1:$AA$53</definedName>
    <definedName name="OLE_LINK1" localSheetId="0">EH!#REF!</definedName>
    <definedName name="OLE_LINK1" localSheetId="1">'II_Części zamienne'!#REF!</definedName>
    <definedName name="OLE_LINK1" localSheetId="2">III_Automatyka!#REF!</definedName>
    <definedName name="OLE_LINK1" localSheetId="3">'IV_Urządzenia strzałowe'!$AC$4</definedName>
    <definedName name="OLE_LINK1" localSheetId="4">'VIII_Części RSPC'!#REF!</definedName>
    <definedName name="_xlnm.Print_Titles" localSheetId="0">EH!$1:$2</definedName>
    <definedName name="_xlnm.Print_Titles" localSheetId="1">'II_Części zamienne'!$A:$D,'II_Części zamienne'!$1:$3</definedName>
    <definedName name="_xlnm.Print_Titles" localSheetId="2">III_Automatyka!$1:$3</definedName>
    <definedName name="_xlnm.Print_Titles" localSheetId="3">'IV_Urządzenia strzałowe'!$1:$3</definedName>
    <definedName name="_xlnm.Print_Titles" localSheetId="4">'VIII_Części RSPC'!$A:$D,'VIII_Części RSPC'!$1:$3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3" i="1" l="1"/>
  <c r="L12" i="1"/>
  <c r="C28" i="1" l="1"/>
  <c r="C29" i="1"/>
  <c r="AD36" i="1" l="1"/>
  <c r="AD19" i="1"/>
  <c r="AD37" i="1"/>
  <c r="H4" i="13" l="1"/>
  <c r="I4" i="13"/>
  <c r="J4" i="13"/>
  <c r="K4" i="13"/>
  <c r="L4" i="13"/>
  <c r="M4" i="13"/>
  <c r="H5" i="13"/>
  <c r="I5" i="13"/>
  <c r="J5" i="13"/>
  <c r="K5" i="13"/>
  <c r="L5" i="13"/>
  <c r="M5" i="13"/>
  <c r="H6" i="13"/>
  <c r="I6" i="13"/>
  <c r="J6" i="13"/>
  <c r="K6" i="13"/>
  <c r="L6" i="13"/>
  <c r="M6" i="13"/>
  <c r="H7" i="13"/>
  <c r="I7" i="13"/>
  <c r="J7" i="13"/>
  <c r="K7" i="13"/>
  <c r="L7" i="13"/>
  <c r="M7" i="13"/>
  <c r="H8" i="13"/>
  <c r="I8" i="13"/>
  <c r="J8" i="13"/>
  <c r="K8" i="13"/>
  <c r="L8" i="13"/>
  <c r="M8" i="13"/>
  <c r="H9" i="13"/>
  <c r="I9" i="13"/>
  <c r="J9" i="13"/>
  <c r="K9" i="13"/>
  <c r="L9" i="13"/>
  <c r="M9" i="13"/>
  <c r="H10" i="13"/>
  <c r="I10" i="13"/>
  <c r="J10" i="13"/>
  <c r="K10" i="13"/>
  <c r="L10" i="13"/>
  <c r="M10" i="13"/>
  <c r="H11" i="13"/>
  <c r="I11" i="13"/>
  <c r="J11" i="13"/>
  <c r="K11" i="13"/>
  <c r="L11" i="13"/>
  <c r="M11" i="13"/>
  <c r="H12" i="13"/>
  <c r="I12" i="13"/>
  <c r="J12" i="13"/>
  <c r="K12" i="13"/>
  <c r="L12" i="13"/>
  <c r="M12" i="13"/>
  <c r="H13" i="13"/>
  <c r="I13" i="13"/>
  <c r="J13" i="13"/>
  <c r="K13" i="13"/>
  <c r="L13" i="13"/>
  <c r="M13" i="13"/>
  <c r="H14" i="13"/>
  <c r="I14" i="13"/>
  <c r="J14" i="13"/>
  <c r="K14" i="13"/>
  <c r="L14" i="13"/>
  <c r="M14" i="13"/>
  <c r="H15" i="13"/>
  <c r="I15" i="13"/>
  <c r="J15" i="13"/>
  <c r="K15" i="13"/>
  <c r="L15" i="13"/>
  <c r="M15" i="13"/>
  <c r="H16" i="13"/>
  <c r="I16" i="13"/>
  <c r="J16" i="13"/>
  <c r="K16" i="13"/>
  <c r="L16" i="13"/>
  <c r="M16" i="13"/>
  <c r="H17" i="13"/>
  <c r="I17" i="13"/>
  <c r="J17" i="13"/>
  <c r="K17" i="13"/>
  <c r="L17" i="13"/>
  <c r="M17" i="13"/>
  <c r="H18" i="13"/>
  <c r="I18" i="13"/>
  <c r="J18" i="13"/>
  <c r="K18" i="13"/>
  <c r="L18" i="13"/>
  <c r="M18" i="13"/>
  <c r="H19" i="13"/>
  <c r="I19" i="13"/>
  <c r="J19" i="13"/>
  <c r="K19" i="13"/>
  <c r="L19" i="13"/>
  <c r="M19" i="13"/>
  <c r="H20" i="13"/>
  <c r="I20" i="13"/>
  <c r="J20" i="13"/>
  <c r="K20" i="13"/>
  <c r="L20" i="13"/>
  <c r="M20" i="13"/>
  <c r="H21" i="13"/>
  <c r="I21" i="13"/>
  <c r="J21" i="13"/>
  <c r="K21" i="13"/>
  <c r="L21" i="13"/>
  <c r="M21" i="13"/>
  <c r="H22" i="13"/>
  <c r="I22" i="13"/>
  <c r="J22" i="13"/>
  <c r="K22" i="13"/>
  <c r="L22" i="13"/>
  <c r="M22" i="13"/>
  <c r="H23" i="13"/>
  <c r="I23" i="13"/>
  <c r="J23" i="13"/>
  <c r="K23" i="13"/>
  <c r="L23" i="13"/>
  <c r="M23" i="13"/>
  <c r="H24" i="13"/>
  <c r="I24" i="13"/>
  <c r="J24" i="13"/>
  <c r="K24" i="13"/>
  <c r="L24" i="13"/>
  <c r="M24" i="13"/>
  <c r="H25" i="13"/>
  <c r="I25" i="13"/>
  <c r="J25" i="13"/>
  <c r="K25" i="13"/>
  <c r="L25" i="13"/>
  <c r="M25" i="13"/>
  <c r="H26" i="13"/>
  <c r="I26" i="13"/>
  <c r="J26" i="13"/>
  <c r="K26" i="13"/>
  <c r="L26" i="13"/>
  <c r="M26" i="13"/>
  <c r="H27" i="13"/>
  <c r="I27" i="13"/>
  <c r="J27" i="13"/>
  <c r="K27" i="13"/>
  <c r="L27" i="13"/>
  <c r="M27" i="13"/>
  <c r="H28" i="13"/>
  <c r="I28" i="13"/>
  <c r="J28" i="13"/>
  <c r="K28" i="13"/>
  <c r="L28" i="13"/>
  <c r="M28" i="13"/>
  <c r="H29" i="13"/>
  <c r="I29" i="13"/>
  <c r="J29" i="13"/>
  <c r="K29" i="13"/>
  <c r="L29" i="13"/>
  <c r="M29" i="13"/>
  <c r="H30" i="13"/>
  <c r="I30" i="13"/>
  <c r="J30" i="13"/>
  <c r="K30" i="13"/>
  <c r="L30" i="13"/>
  <c r="M30" i="13"/>
  <c r="H31" i="13"/>
  <c r="I31" i="13"/>
  <c r="J31" i="13"/>
  <c r="K31" i="13"/>
  <c r="L31" i="13"/>
  <c r="M31" i="13"/>
  <c r="H32" i="13"/>
  <c r="I32" i="13"/>
  <c r="J32" i="13"/>
  <c r="K32" i="13"/>
  <c r="L32" i="13"/>
  <c r="M32" i="13"/>
  <c r="H33" i="13"/>
  <c r="I33" i="13"/>
  <c r="J33" i="13"/>
  <c r="K33" i="13"/>
  <c r="L33" i="13"/>
  <c r="M33" i="13"/>
  <c r="H34" i="13"/>
  <c r="I34" i="13"/>
  <c r="J34" i="13"/>
  <c r="K34" i="13"/>
  <c r="L34" i="13"/>
  <c r="M34" i="13"/>
  <c r="H35" i="13"/>
  <c r="I35" i="13"/>
  <c r="J35" i="13"/>
  <c r="K35" i="13"/>
  <c r="L35" i="13"/>
  <c r="M35" i="13"/>
  <c r="H36" i="13"/>
  <c r="I36" i="13"/>
  <c r="J36" i="13"/>
  <c r="K36" i="13"/>
  <c r="L36" i="13"/>
  <c r="M36" i="13"/>
  <c r="H37" i="13"/>
  <c r="I37" i="13"/>
  <c r="J37" i="13"/>
  <c r="K37" i="13"/>
  <c r="L37" i="13"/>
  <c r="M37" i="13"/>
  <c r="H38" i="13"/>
  <c r="I38" i="13"/>
  <c r="J38" i="13"/>
  <c r="K38" i="13"/>
  <c r="L38" i="13"/>
  <c r="M38" i="13"/>
  <c r="H39" i="13"/>
  <c r="I39" i="13"/>
  <c r="J39" i="13"/>
  <c r="K39" i="13"/>
  <c r="L39" i="13"/>
  <c r="M39" i="13"/>
  <c r="H40" i="13"/>
  <c r="I40" i="13"/>
  <c r="J40" i="13"/>
  <c r="K40" i="13"/>
  <c r="L40" i="13"/>
  <c r="M40" i="13"/>
  <c r="H41" i="13"/>
  <c r="I41" i="13"/>
  <c r="J41" i="13"/>
  <c r="K41" i="13"/>
  <c r="L41" i="13"/>
  <c r="M41" i="13"/>
  <c r="H42" i="13"/>
  <c r="I42" i="13"/>
  <c r="J42" i="13"/>
  <c r="K42" i="13"/>
  <c r="L42" i="13"/>
  <c r="M42" i="13"/>
  <c r="H43" i="13"/>
  <c r="I43" i="13"/>
  <c r="J43" i="13"/>
  <c r="K43" i="13"/>
  <c r="L43" i="13"/>
  <c r="M43" i="13"/>
  <c r="H44" i="13"/>
  <c r="I44" i="13"/>
  <c r="J44" i="13"/>
  <c r="K44" i="13"/>
  <c r="L44" i="13"/>
  <c r="M44" i="13"/>
  <c r="H45" i="13"/>
  <c r="I45" i="13"/>
  <c r="J45" i="13"/>
  <c r="K45" i="13"/>
  <c r="L45" i="13"/>
  <c r="M45" i="13"/>
  <c r="H46" i="13"/>
  <c r="I46" i="13"/>
  <c r="J46" i="13"/>
  <c r="K46" i="13"/>
  <c r="L46" i="13"/>
  <c r="M46" i="13"/>
  <c r="H47" i="13"/>
  <c r="I47" i="13"/>
  <c r="J47" i="13"/>
  <c r="K47" i="13"/>
  <c r="L47" i="13"/>
  <c r="M47" i="13"/>
  <c r="H48" i="13"/>
  <c r="I48" i="13"/>
  <c r="J48" i="13"/>
  <c r="K48" i="13"/>
  <c r="L48" i="13"/>
  <c r="M48" i="13"/>
  <c r="H49" i="13"/>
  <c r="I49" i="13"/>
  <c r="J49" i="13"/>
  <c r="K49" i="13"/>
  <c r="L49" i="13"/>
  <c r="M49" i="13"/>
  <c r="H50" i="13"/>
  <c r="I50" i="13"/>
  <c r="J50" i="13"/>
  <c r="K50" i="13"/>
  <c r="L50" i="13"/>
  <c r="M50" i="13"/>
  <c r="H51" i="13"/>
  <c r="I51" i="13"/>
  <c r="J51" i="13"/>
  <c r="K51" i="13"/>
  <c r="L51" i="13"/>
  <c r="M51" i="13"/>
  <c r="H52" i="13"/>
  <c r="I52" i="13"/>
  <c r="J52" i="13"/>
  <c r="K52" i="13"/>
  <c r="L52" i="13"/>
  <c r="M52" i="13"/>
  <c r="H53" i="13"/>
  <c r="I53" i="13"/>
  <c r="J53" i="13"/>
  <c r="K53" i="13"/>
  <c r="L53" i="13"/>
  <c r="M53" i="13"/>
  <c r="H54" i="13"/>
  <c r="I54" i="13"/>
  <c r="J54" i="13"/>
  <c r="K54" i="13"/>
  <c r="L54" i="13"/>
  <c r="M54" i="13"/>
  <c r="H55" i="13"/>
  <c r="I55" i="13"/>
  <c r="J55" i="13"/>
  <c r="K55" i="13"/>
  <c r="L55" i="13"/>
  <c r="M55" i="13"/>
  <c r="H56" i="13"/>
  <c r="I56" i="13"/>
  <c r="J56" i="13"/>
  <c r="K56" i="13"/>
  <c r="L56" i="13"/>
  <c r="M56" i="13"/>
  <c r="H57" i="13"/>
  <c r="I57" i="13"/>
  <c r="J57" i="13"/>
  <c r="K57" i="13"/>
  <c r="L57" i="13"/>
  <c r="M57" i="13"/>
  <c r="H58" i="13"/>
  <c r="I58" i="13"/>
  <c r="J58" i="13"/>
  <c r="K58" i="13"/>
  <c r="L58" i="13"/>
  <c r="M58" i="13"/>
  <c r="H59" i="13"/>
  <c r="I59" i="13"/>
  <c r="J59" i="13"/>
  <c r="K59" i="13"/>
  <c r="L59" i="13"/>
  <c r="M59" i="13"/>
  <c r="H60" i="13"/>
  <c r="I60" i="13"/>
  <c r="J60" i="13"/>
  <c r="K60" i="13"/>
  <c r="L60" i="13"/>
  <c r="M60" i="13"/>
  <c r="H61" i="13"/>
  <c r="I61" i="13"/>
  <c r="J61" i="13"/>
  <c r="K61" i="13"/>
  <c r="L61" i="13"/>
  <c r="M61" i="13"/>
  <c r="H62" i="13"/>
  <c r="I62" i="13"/>
  <c r="J62" i="13"/>
  <c r="K62" i="13"/>
  <c r="L62" i="13"/>
  <c r="M62" i="13"/>
  <c r="H63" i="13"/>
  <c r="I63" i="13"/>
  <c r="J63" i="13"/>
  <c r="K63" i="13"/>
  <c r="L63" i="13"/>
  <c r="M63" i="13"/>
  <c r="H64" i="13"/>
  <c r="I64" i="13"/>
  <c r="J64" i="13"/>
  <c r="K64" i="13"/>
  <c r="L64" i="13"/>
  <c r="M64" i="13"/>
  <c r="H65" i="13"/>
  <c r="I65" i="13"/>
  <c r="J65" i="13"/>
  <c r="K65" i="13"/>
  <c r="L65" i="13"/>
  <c r="M65" i="13"/>
  <c r="H66" i="13"/>
  <c r="I66" i="13"/>
  <c r="J66" i="13"/>
  <c r="K66" i="13"/>
  <c r="L66" i="13"/>
  <c r="M66" i="13"/>
  <c r="H67" i="13"/>
  <c r="I67" i="13"/>
  <c r="J67" i="13"/>
  <c r="K67" i="13"/>
  <c r="L67" i="13"/>
  <c r="M67" i="13"/>
  <c r="H68" i="13"/>
  <c r="I68" i="13"/>
  <c r="J68" i="13"/>
  <c r="K68" i="13"/>
  <c r="L68" i="13"/>
  <c r="M68" i="13"/>
  <c r="H69" i="13"/>
  <c r="I69" i="13"/>
  <c r="J69" i="13"/>
  <c r="K69" i="13"/>
  <c r="L69" i="13"/>
  <c r="M69" i="13"/>
  <c r="H70" i="13"/>
  <c r="I70" i="13"/>
  <c r="J70" i="13"/>
  <c r="K70" i="13"/>
  <c r="L70" i="13"/>
  <c r="M70" i="13"/>
  <c r="H71" i="13"/>
  <c r="I71" i="13"/>
  <c r="J71" i="13"/>
  <c r="K71" i="13"/>
  <c r="L71" i="13"/>
  <c r="M71" i="13"/>
  <c r="H72" i="13"/>
  <c r="I72" i="13"/>
  <c r="J72" i="13"/>
  <c r="K72" i="13"/>
  <c r="L72" i="13"/>
  <c r="M72" i="13"/>
  <c r="H73" i="13"/>
  <c r="I73" i="13"/>
  <c r="J73" i="13"/>
  <c r="K73" i="13"/>
  <c r="L73" i="13"/>
  <c r="M73" i="13"/>
  <c r="H74" i="13"/>
  <c r="I74" i="13"/>
  <c r="J74" i="13"/>
  <c r="K74" i="13"/>
  <c r="L74" i="13"/>
  <c r="M74" i="13"/>
  <c r="H75" i="13"/>
  <c r="I75" i="13"/>
  <c r="J75" i="13"/>
  <c r="K75" i="13"/>
  <c r="L75" i="13"/>
  <c r="M75" i="13"/>
  <c r="H76" i="13"/>
  <c r="I76" i="13"/>
  <c r="J76" i="13"/>
  <c r="K76" i="13"/>
  <c r="L76" i="13"/>
  <c r="M76" i="13"/>
  <c r="H77" i="13"/>
  <c r="I77" i="13"/>
  <c r="J77" i="13"/>
  <c r="K77" i="13"/>
  <c r="L77" i="13"/>
  <c r="M77" i="13"/>
  <c r="H78" i="13"/>
  <c r="I78" i="13"/>
  <c r="J78" i="13"/>
  <c r="K78" i="13"/>
  <c r="L78" i="13"/>
  <c r="M78" i="13"/>
  <c r="H79" i="13"/>
  <c r="I79" i="13"/>
  <c r="J79" i="13"/>
  <c r="K79" i="13"/>
  <c r="L79" i="13"/>
  <c r="M79" i="13"/>
  <c r="H80" i="13"/>
  <c r="I80" i="13"/>
  <c r="J80" i="13"/>
  <c r="K80" i="13"/>
  <c r="L80" i="13"/>
  <c r="M80" i="13"/>
  <c r="H81" i="13"/>
  <c r="I81" i="13"/>
  <c r="J81" i="13"/>
  <c r="K81" i="13"/>
  <c r="L81" i="13"/>
  <c r="M81" i="13"/>
  <c r="H82" i="13"/>
  <c r="I82" i="13"/>
  <c r="J82" i="13"/>
  <c r="K82" i="13"/>
  <c r="L82" i="13"/>
  <c r="M82" i="13"/>
  <c r="H83" i="13"/>
  <c r="I83" i="13"/>
  <c r="J83" i="13"/>
  <c r="K83" i="13"/>
  <c r="L83" i="13"/>
  <c r="M83" i="13"/>
  <c r="H84" i="13"/>
  <c r="I84" i="13"/>
  <c r="J84" i="13"/>
  <c r="K84" i="13"/>
  <c r="L84" i="13"/>
  <c r="M84" i="13"/>
  <c r="H85" i="13"/>
  <c r="I85" i="13"/>
  <c r="J85" i="13"/>
  <c r="K85" i="13"/>
  <c r="L85" i="13"/>
  <c r="M85" i="13"/>
  <c r="H86" i="13"/>
  <c r="I86" i="13"/>
  <c r="J86" i="13"/>
  <c r="K86" i="13"/>
  <c r="L86" i="13"/>
  <c r="M86" i="13"/>
  <c r="H87" i="13"/>
  <c r="I87" i="13"/>
  <c r="J87" i="13"/>
  <c r="K87" i="13"/>
  <c r="L87" i="13"/>
  <c r="M87" i="13"/>
  <c r="H88" i="13"/>
  <c r="I88" i="13"/>
  <c r="J88" i="13"/>
  <c r="K88" i="13"/>
  <c r="L88" i="13"/>
  <c r="M88" i="13"/>
  <c r="H89" i="13"/>
  <c r="I89" i="13"/>
  <c r="J89" i="13"/>
  <c r="K89" i="13"/>
  <c r="L89" i="13"/>
  <c r="M89" i="13"/>
  <c r="H90" i="13"/>
  <c r="I90" i="13"/>
  <c r="J90" i="13"/>
  <c r="K90" i="13"/>
  <c r="L90" i="13"/>
  <c r="M90" i="13"/>
  <c r="H91" i="13"/>
  <c r="I91" i="13"/>
  <c r="J91" i="13"/>
  <c r="K91" i="13"/>
  <c r="L91" i="13"/>
  <c r="M91" i="13"/>
  <c r="H92" i="13"/>
  <c r="I92" i="13"/>
  <c r="J92" i="13"/>
  <c r="K92" i="13"/>
  <c r="L92" i="13"/>
  <c r="M92" i="13"/>
  <c r="H93" i="13"/>
  <c r="I93" i="13"/>
  <c r="J93" i="13"/>
  <c r="K93" i="13"/>
  <c r="L93" i="13"/>
  <c r="M93" i="13"/>
  <c r="H94" i="13"/>
  <c r="I94" i="13"/>
  <c r="J94" i="13"/>
  <c r="K94" i="13"/>
  <c r="L94" i="13"/>
  <c r="M94" i="13"/>
  <c r="H95" i="13"/>
  <c r="I95" i="13"/>
  <c r="J95" i="13"/>
  <c r="K95" i="13"/>
  <c r="L95" i="13"/>
  <c r="M95" i="13"/>
  <c r="H96" i="13"/>
  <c r="I96" i="13"/>
  <c r="J96" i="13"/>
  <c r="K96" i="13"/>
  <c r="L96" i="13"/>
  <c r="M96" i="13"/>
  <c r="H97" i="13"/>
  <c r="I97" i="13"/>
  <c r="J97" i="13"/>
  <c r="K97" i="13"/>
  <c r="L97" i="13"/>
  <c r="M97" i="13"/>
  <c r="H98" i="13"/>
  <c r="I98" i="13"/>
  <c r="J98" i="13"/>
  <c r="K98" i="13"/>
  <c r="L98" i="13"/>
  <c r="M98" i="13"/>
  <c r="H99" i="13"/>
  <c r="I99" i="13"/>
  <c r="J99" i="13"/>
  <c r="K99" i="13"/>
  <c r="L99" i="13"/>
  <c r="M99" i="13"/>
  <c r="H100" i="13"/>
  <c r="I100" i="13"/>
  <c r="J100" i="13"/>
  <c r="K100" i="13"/>
  <c r="L100" i="13"/>
  <c r="M100" i="13"/>
  <c r="H101" i="13"/>
  <c r="I101" i="13"/>
  <c r="J101" i="13"/>
  <c r="K101" i="13"/>
  <c r="L101" i="13"/>
  <c r="M101" i="13"/>
  <c r="H102" i="13"/>
  <c r="I102" i="13"/>
  <c r="J102" i="13"/>
  <c r="K102" i="13"/>
  <c r="L102" i="13"/>
  <c r="M102" i="13"/>
  <c r="H103" i="13"/>
  <c r="I103" i="13"/>
  <c r="J103" i="13"/>
  <c r="K103" i="13"/>
  <c r="L103" i="13"/>
  <c r="M103" i="13"/>
  <c r="H104" i="13"/>
  <c r="I104" i="13"/>
  <c r="J104" i="13"/>
  <c r="K104" i="13"/>
  <c r="L104" i="13"/>
  <c r="M104" i="13"/>
  <c r="H105" i="13"/>
  <c r="I105" i="13"/>
  <c r="J105" i="13"/>
  <c r="K105" i="13"/>
  <c r="L105" i="13"/>
  <c r="M105" i="13"/>
  <c r="H106" i="13"/>
  <c r="I106" i="13"/>
  <c r="J106" i="13"/>
  <c r="K106" i="13"/>
  <c r="L106" i="13"/>
  <c r="M106" i="13"/>
  <c r="H107" i="13"/>
  <c r="I107" i="13"/>
  <c r="J107" i="13"/>
  <c r="K107" i="13"/>
  <c r="L107" i="13"/>
  <c r="M107" i="13"/>
  <c r="H108" i="13"/>
  <c r="I108" i="13"/>
  <c r="J108" i="13"/>
  <c r="K108" i="13"/>
  <c r="L108" i="13"/>
  <c r="M108" i="13"/>
  <c r="H109" i="13"/>
  <c r="I109" i="13"/>
  <c r="J109" i="13"/>
  <c r="K109" i="13"/>
  <c r="L109" i="13"/>
  <c r="M109" i="13"/>
  <c r="H110" i="13"/>
  <c r="I110" i="13"/>
  <c r="J110" i="13"/>
  <c r="K110" i="13"/>
  <c r="L110" i="13"/>
  <c r="M110" i="13"/>
  <c r="H111" i="13"/>
  <c r="I111" i="13"/>
  <c r="J111" i="13"/>
  <c r="K111" i="13"/>
  <c r="L111" i="13"/>
  <c r="M111" i="13"/>
  <c r="H112" i="13"/>
  <c r="I112" i="13"/>
  <c r="J112" i="13"/>
  <c r="K112" i="13"/>
  <c r="L112" i="13"/>
  <c r="M112" i="13"/>
  <c r="H113" i="13"/>
  <c r="I113" i="13"/>
  <c r="J113" i="13"/>
  <c r="K113" i="13"/>
  <c r="L113" i="13"/>
  <c r="M113" i="13"/>
  <c r="H114" i="13"/>
  <c r="I114" i="13"/>
  <c r="J114" i="13"/>
  <c r="K114" i="13"/>
  <c r="L114" i="13"/>
  <c r="M114" i="13"/>
  <c r="H115" i="13"/>
  <c r="I115" i="13"/>
  <c r="J115" i="13"/>
  <c r="K115" i="13"/>
  <c r="L115" i="13"/>
  <c r="M115" i="13"/>
  <c r="H116" i="13"/>
  <c r="I116" i="13"/>
  <c r="J116" i="13"/>
  <c r="K116" i="13"/>
  <c r="L116" i="13"/>
  <c r="M116" i="13"/>
  <c r="H117" i="13"/>
  <c r="I117" i="13"/>
  <c r="J117" i="13"/>
  <c r="K117" i="13"/>
  <c r="L117" i="13"/>
  <c r="M117" i="13"/>
  <c r="H118" i="13"/>
  <c r="I118" i="13"/>
  <c r="J118" i="13"/>
  <c r="K118" i="13"/>
  <c r="L118" i="13"/>
  <c r="M118" i="13"/>
  <c r="H119" i="13"/>
  <c r="I119" i="13"/>
  <c r="J119" i="13"/>
  <c r="K119" i="13"/>
  <c r="L119" i="13"/>
  <c r="M119" i="13"/>
  <c r="H120" i="13"/>
  <c r="I120" i="13"/>
  <c r="J120" i="13"/>
  <c r="K120" i="13"/>
  <c r="L120" i="13"/>
  <c r="M120" i="13"/>
  <c r="H121" i="13"/>
  <c r="I121" i="13"/>
  <c r="J121" i="13"/>
  <c r="K121" i="13"/>
  <c r="L121" i="13"/>
  <c r="M121" i="13"/>
  <c r="H122" i="13"/>
  <c r="I122" i="13"/>
  <c r="J122" i="13"/>
  <c r="K122" i="13"/>
  <c r="L122" i="13"/>
  <c r="M122" i="13"/>
  <c r="H123" i="13"/>
  <c r="I123" i="13"/>
  <c r="J123" i="13"/>
  <c r="K123" i="13"/>
  <c r="L123" i="13"/>
  <c r="M123" i="13"/>
  <c r="H124" i="13"/>
  <c r="I124" i="13"/>
  <c r="J124" i="13"/>
  <c r="K124" i="13"/>
  <c r="L124" i="13"/>
  <c r="M124" i="13"/>
  <c r="H125" i="13"/>
  <c r="I125" i="13"/>
  <c r="J125" i="13"/>
  <c r="K125" i="13"/>
  <c r="L125" i="13"/>
  <c r="M125" i="13"/>
  <c r="H126" i="13"/>
  <c r="I126" i="13"/>
  <c r="J126" i="13"/>
  <c r="K126" i="13"/>
  <c r="L126" i="13"/>
  <c r="M126" i="13"/>
  <c r="H127" i="13"/>
  <c r="I127" i="13"/>
  <c r="J127" i="13"/>
  <c r="K127" i="13"/>
  <c r="L127" i="13"/>
  <c r="M127" i="13"/>
  <c r="H128" i="13"/>
  <c r="I128" i="13"/>
  <c r="J128" i="13"/>
  <c r="K128" i="13"/>
  <c r="L128" i="13"/>
  <c r="M128" i="13"/>
  <c r="H129" i="13"/>
  <c r="I129" i="13"/>
  <c r="J129" i="13"/>
  <c r="K129" i="13"/>
  <c r="L129" i="13"/>
  <c r="M129" i="13"/>
  <c r="H130" i="13"/>
  <c r="I130" i="13"/>
  <c r="J130" i="13"/>
  <c r="K130" i="13"/>
  <c r="L130" i="13"/>
  <c r="M130" i="13"/>
  <c r="H131" i="13"/>
  <c r="I131" i="13"/>
  <c r="J131" i="13"/>
  <c r="K131" i="13"/>
  <c r="L131" i="13"/>
  <c r="M131" i="13"/>
  <c r="H132" i="13"/>
  <c r="I132" i="13"/>
  <c r="J132" i="13"/>
  <c r="K132" i="13"/>
  <c r="L132" i="13"/>
  <c r="M132" i="13"/>
  <c r="H133" i="13"/>
  <c r="I133" i="13"/>
  <c r="J133" i="13"/>
  <c r="K133" i="13"/>
  <c r="L133" i="13"/>
  <c r="M133" i="13"/>
  <c r="H134" i="13"/>
  <c r="I134" i="13"/>
  <c r="J134" i="13"/>
  <c r="K134" i="13"/>
  <c r="L134" i="13"/>
  <c r="M134" i="13"/>
  <c r="H135" i="13"/>
  <c r="I135" i="13"/>
  <c r="J135" i="13"/>
  <c r="K135" i="13"/>
  <c r="L135" i="13"/>
  <c r="M135" i="13"/>
  <c r="H136" i="13"/>
  <c r="I136" i="13"/>
  <c r="J136" i="13"/>
  <c r="K136" i="13"/>
  <c r="L136" i="13"/>
  <c r="M136" i="13"/>
  <c r="H137" i="13"/>
  <c r="I137" i="13"/>
  <c r="J137" i="13"/>
  <c r="K137" i="13"/>
  <c r="L137" i="13"/>
  <c r="M137" i="13"/>
  <c r="H138" i="13"/>
  <c r="I138" i="13"/>
  <c r="J138" i="13"/>
  <c r="K138" i="13"/>
  <c r="L138" i="13"/>
  <c r="M138" i="13"/>
  <c r="H139" i="13"/>
  <c r="I139" i="13"/>
  <c r="J139" i="13"/>
  <c r="K139" i="13"/>
  <c r="L139" i="13"/>
  <c r="M139" i="13"/>
  <c r="H140" i="13"/>
  <c r="I140" i="13"/>
  <c r="J140" i="13"/>
  <c r="K140" i="13"/>
  <c r="L140" i="13"/>
  <c r="M140" i="13"/>
  <c r="H141" i="13"/>
  <c r="I141" i="13"/>
  <c r="J141" i="13"/>
  <c r="K141" i="13"/>
  <c r="L141" i="13"/>
  <c r="M141" i="13"/>
  <c r="H142" i="13"/>
  <c r="I142" i="13"/>
  <c r="J142" i="13"/>
  <c r="K142" i="13"/>
  <c r="L142" i="13"/>
  <c r="M142" i="13"/>
  <c r="H143" i="13"/>
  <c r="I143" i="13"/>
  <c r="J143" i="13"/>
  <c r="K143" i="13"/>
  <c r="L143" i="13"/>
  <c r="M143" i="13"/>
  <c r="H144" i="13"/>
  <c r="I144" i="13"/>
  <c r="J144" i="13"/>
  <c r="K144" i="13"/>
  <c r="L144" i="13"/>
  <c r="M144" i="13"/>
  <c r="H145" i="13"/>
  <c r="I145" i="13"/>
  <c r="J145" i="13"/>
  <c r="K145" i="13"/>
  <c r="L145" i="13"/>
  <c r="M145" i="13"/>
  <c r="H146" i="13"/>
  <c r="I146" i="13"/>
  <c r="J146" i="13"/>
  <c r="K146" i="13"/>
  <c r="L146" i="13"/>
  <c r="M146" i="13"/>
  <c r="H147" i="13"/>
  <c r="I147" i="13"/>
  <c r="J147" i="13"/>
  <c r="K147" i="13"/>
  <c r="L147" i="13"/>
  <c r="M147" i="13"/>
  <c r="H148" i="13"/>
  <c r="I148" i="13"/>
  <c r="J148" i="13"/>
  <c r="K148" i="13"/>
  <c r="L148" i="13"/>
  <c r="M148" i="13"/>
  <c r="H149" i="13"/>
  <c r="I149" i="13"/>
  <c r="J149" i="13"/>
  <c r="K149" i="13"/>
  <c r="L149" i="13"/>
  <c r="M149" i="13"/>
  <c r="H150" i="13"/>
  <c r="I150" i="13"/>
  <c r="J150" i="13"/>
  <c r="K150" i="13"/>
  <c r="L150" i="13"/>
  <c r="M150" i="13"/>
  <c r="H151" i="13"/>
  <c r="I151" i="13"/>
  <c r="J151" i="13"/>
  <c r="K151" i="13"/>
  <c r="L151" i="13"/>
  <c r="M151" i="13"/>
  <c r="H152" i="13"/>
  <c r="I152" i="13"/>
  <c r="J152" i="13"/>
  <c r="K152" i="13"/>
  <c r="L152" i="13"/>
  <c r="M152" i="13"/>
  <c r="H153" i="13"/>
  <c r="I153" i="13"/>
  <c r="J153" i="13"/>
  <c r="K153" i="13"/>
  <c r="L153" i="13"/>
  <c r="M153" i="13"/>
  <c r="H154" i="13"/>
  <c r="I154" i="13"/>
  <c r="J154" i="13"/>
  <c r="K154" i="13"/>
  <c r="L154" i="13"/>
  <c r="M154" i="13"/>
  <c r="H155" i="13"/>
  <c r="I155" i="13"/>
  <c r="J155" i="13"/>
  <c r="K155" i="13"/>
  <c r="L155" i="13"/>
  <c r="M155" i="13"/>
  <c r="H156" i="13"/>
  <c r="I156" i="13"/>
  <c r="J156" i="13"/>
  <c r="K156" i="13"/>
  <c r="L156" i="13"/>
  <c r="M156" i="13"/>
  <c r="H157" i="13"/>
  <c r="I157" i="13"/>
  <c r="J157" i="13"/>
  <c r="K157" i="13"/>
  <c r="L157" i="13"/>
  <c r="M157" i="13"/>
  <c r="H158" i="13"/>
  <c r="I158" i="13"/>
  <c r="J158" i="13"/>
  <c r="K158" i="13"/>
  <c r="L158" i="13"/>
  <c r="M158" i="13"/>
  <c r="H159" i="13"/>
  <c r="I159" i="13"/>
  <c r="J159" i="13"/>
  <c r="K159" i="13"/>
  <c r="L159" i="13"/>
  <c r="M159" i="13"/>
  <c r="H160" i="13"/>
  <c r="I160" i="13"/>
  <c r="J160" i="13"/>
  <c r="K160" i="13"/>
  <c r="L160" i="13"/>
  <c r="M160" i="13"/>
  <c r="H161" i="13"/>
  <c r="I161" i="13"/>
  <c r="J161" i="13"/>
  <c r="K161" i="13"/>
  <c r="L161" i="13"/>
  <c r="M161" i="13"/>
  <c r="H162" i="13"/>
  <c r="I162" i="13"/>
  <c r="J162" i="13"/>
  <c r="K162" i="13"/>
  <c r="L162" i="13"/>
  <c r="M162" i="13"/>
  <c r="H163" i="13"/>
  <c r="I163" i="13"/>
  <c r="J163" i="13"/>
  <c r="K163" i="13"/>
  <c r="L163" i="13"/>
  <c r="M163" i="13"/>
  <c r="H164" i="13"/>
  <c r="I164" i="13"/>
  <c r="J164" i="13"/>
  <c r="K164" i="13"/>
  <c r="L164" i="13"/>
  <c r="M164" i="13"/>
  <c r="H165" i="13"/>
  <c r="I165" i="13"/>
  <c r="J165" i="13"/>
  <c r="K165" i="13"/>
  <c r="L165" i="13"/>
  <c r="M165" i="13"/>
  <c r="H166" i="13"/>
  <c r="I166" i="13"/>
  <c r="J166" i="13"/>
  <c r="K166" i="13"/>
  <c r="L166" i="13"/>
  <c r="M166" i="13"/>
  <c r="H167" i="13"/>
  <c r="I167" i="13"/>
  <c r="J167" i="13"/>
  <c r="K167" i="13"/>
  <c r="L167" i="13"/>
  <c r="M167" i="13"/>
  <c r="H168" i="13"/>
  <c r="I168" i="13"/>
  <c r="J168" i="13"/>
  <c r="K168" i="13"/>
  <c r="L168" i="13"/>
  <c r="M168" i="13"/>
  <c r="H169" i="13"/>
  <c r="I169" i="13"/>
  <c r="J169" i="13"/>
  <c r="K169" i="13"/>
  <c r="L169" i="13"/>
  <c r="M169" i="13"/>
  <c r="H170" i="13"/>
  <c r="I170" i="13"/>
  <c r="J170" i="13"/>
  <c r="K170" i="13"/>
  <c r="L170" i="13"/>
  <c r="M170" i="13"/>
  <c r="H171" i="13"/>
  <c r="I171" i="13"/>
  <c r="J171" i="13"/>
  <c r="K171" i="13"/>
  <c r="L171" i="13"/>
  <c r="M171" i="13"/>
  <c r="H172" i="13"/>
  <c r="I172" i="13"/>
  <c r="J172" i="13"/>
  <c r="K172" i="13"/>
  <c r="L172" i="13"/>
  <c r="M172" i="13"/>
  <c r="H173" i="13"/>
  <c r="I173" i="13"/>
  <c r="J173" i="13"/>
  <c r="K173" i="13"/>
  <c r="L173" i="13"/>
  <c r="M173" i="13"/>
  <c r="H174" i="13"/>
  <c r="I174" i="13"/>
  <c r="J174" i="13"/>
  <c r="K174" i="13"/>
  <c r="L174" i="13"/>
  <c r="M174" i="13"/>
  <c r="H175" i="13"/>
  <c r="I175" i="13"/>
  <c r="J175" i="13"/>
  <c r="K175" i="13"/>
  <c r="L175" i="13"/>
  <c r="M175" i="13"/>
  <c r="H176" i="13"/>
  <c r="I176" i="13"/>
  <c r="J176" i="13"/>
  <c r="K176" i="13"/>
  <c r="L176" i="13"/>
  <c r="M176" i="13"/>
  <c r="H177" i="13"/>
  <c r="I177" i="13"/>
  <c r="J177" i="13"/>
  <c r="K177" i="13"/>
  <c r="L177" i="13"/>
  <c r="M177" i="13"/>
  <c r="H178" i="13"/>
  <c r="I178" i="13"/>
  <c r="J178" i="13"/>
  <c r="K178" i="13"/>
  <c r="L178" i="13"/>
  <c r="M178" i="13"/>
  <c r="H179" i="13"/>
  <c r="I179" i="13"/>
  <c r="J179" i="13"/>
  <c r="K179" i="13"/>
  <c r="L179" i="13"/>
  <c r="M179" i="13"/>
  <c r="H180" i="13"/>
  <c r="I180" i="13"/>
  <c r="J180" i="13"/>
  <c r="K180" i="13"/>
  <c r="L180" i="13"/>
  <c r="M180" i="13"/>
  <c r="H181" i="13"/>
  <c r="I181" i="13"/>
  <c r="J181" i="13"/>
  <c r="K181" i="13"/>
  <c r="L181" i="13"/>
  <c r="M181" i="13"/>
  <c r="H182" i="13"/>
  <c r="I182" i="13"/>
  <c r="J182" i="13"/>
  <c r="K182" i="13"/>
  <c r="L182" i="13"/>
  <c r="M182" i="13"/>
  <c r="H183" i="13"/>
  <c r="I183" i="13"/>
  <c r="J183" i="13"/>
  <c r="K183" i="13"/>
  <c r="L183" i="13"/>
  <c r="M183" i="13"/>
  <c r="H184" i="13"/>
  <c r="I184" i="13"/>
  <c r="J184" i="13"/>
  <c r="K184" i="13"/>
  <c r="L184" i="13"/>
  <c r="M184" i="13"/>
  <c r="H185" i="13"/>
  <c r="I185" i="13"/>
  <c r="J185" i="13"/>
  <c r="K185" i="13"/>
  <c r="L185" i="13"/>
  <c r="M185" i="13"/>
  <c r="H186" i="13"/>
  <c r="I186" i="13"/>
  <c r="J186" i="13"/>
  <c r="K186" i="13"/>
  <c r="L186" i="13"/>
  <c r="M186" i="13"/>
  <c r="H187" i="13"/>
  <c r="I187" i="13"/>
  <c r="J187" i="13"/>
  <c r="K187" i="13"/>
  <c r="L187" i="13"/>
  <c r="M187" i="13"/>
  <c r="H188" i="13"/>
  <c r="I188" i="13"/>
  <c r="J188" i="13"/>
  <c r="K188" i="13"/>
  <c r="L188" i="13"/>
  <c r="M188" i="13"/>
  <c r="H189" i="13"/>
  <c r="I189" i="13"/>
  <c r="J189" i="13"/>
  <c r="K189" i="13"/>
  <c r="L189" i="13"/>
  <c r="M189" i="13"/>
  <c r="H190" i="13"/>
  <c r="I190" i="13"/>
  <c r="J190" i="13"/>
  <c r="K190" i="13"/>
  <c r="L190" i="13"/>
  <c r="M190" i="13"/>
  <c r="H191" i="13"/>
  <c r="I191" i="13"/>
  <c r="J191" i="13"/>
  <c r="K191" i="13"/>
  <c r="L191" i="13"/>
  <c r="M191" i="13"/>
  <c r="H192" i="13"/>
  <c r="I192" i="13"/>
  <c r="J192" i="13"/>
  <c r="K192" i="13"/>
  <c r="L192" i="13"/>
  <c r="M192" i="13"/>
  <c r="H193" i="13"/>
  <c r="I193" i="13"/>
  <c r="J193" i="13"/>
  <c r="K193" i="13"/>
  <c r="L193" i="13"/>
  <c r="M193" i="13"/>
  <c r="H194" i="13"/>
  <c r="I194" i="13"/>
  <c r="J194" i="13"/>
  <c r="K194" i="13"/>
  <c r="L194" i="13"/>
  <c r="M194" i="13"/>
  <c r="H195" i="13"/>
  <c r="I195" i="13"/>
  <c r="J195" i="13"/>
  <c r="K195" i="13"/>
  <c r="L195" i="13"/>
  <c r="M195" i="13"/>
  <c r="H196" i="13"/>
  <c r="I196" i="13"/>
  <c r="J196" i="13"/>
  <c r="K196" i="13"/>
  <c r="L196" i="13"/>
  <c r="M196" i="13"/>
  <c r="H197" i="13"/>
  <c r="I197" i="13"/>
  <c r="J197" i="13"/>
  <c r="K197" i="13"/>
  <c r="L197" i="13"/>
  <c r="M197" i="13"/>
  <c r="H198" i="13"/>
  <c r="I198" i="13"/>
  <c r="J198" i="13"/>
  <c r="K198" i="13"/>
  <c r="L198" i="13"/>
  <c r="M198" i="13"/>
  <c r="H199" i="13"/>
  <c r="I199" i="13"/>
  <c r="J199" i="13"/>
  <c r="K199" i="13"/>
  <c r="L199" i="13"/>
  <c r="M199" i="13"/>
  <c r="H200" i="13"/>
  <c r="I200" i="13"/>
  <c r="J200" i="13"/>
  <c r="K200" i="13"/>
  <c r="L200" i="13"/>
  <c r="M200" i="13"/>
  <c r="H201" i="13"/>
  <c r="I201" i="13"/>
  <c r="J201" i="13"/>
  <c r="K201" i="13"/>
  <c r="L201" i="13"/>
  <c r="M201" i="13"/>
  <c r="H202" i="13"/>
  <c r="I202" i="13"/>
  <c r="J202" i="13"/>
  <c r="K202" i="13"/>
  <c r="L202" i="13"/>
  <c r="M202" i="13"/>
  <c r="H203" i="13"/>
  <c r="I203" i="13"/>
  <c r="J203" i="13"/>
  <c r="K203" i="13"/>
  <c r="L203" i="13"/>
  <c r="M203" i="13"/>
  <c r="H204" i="13"/>
  <c r="I204" i="13"/>
  <c r="J204" i="13"/>
  <c r="K204" i="13"/>
  <c r="L204" i="13"/>
  <c r="M204" i="13"/>
  <c r="H205" i="13"/>
  <c r="I205" i="13"/>
  <c r="J205" i="13"/>
  <c r="K205" i="13"/>
  <c r="L205" i="13"/>
  <c r="M205" i="13"/>
  <c r="H206" i="13"/>
  <c r="I206" i="13"/>
  <c r="J206" i="13"/>
  <c r="K206" i="13"/>
  <c r="L206" i="13"/>
  <c r="M206" i="13"/>
  <c r="H207" i="13"/>
  <c r="I207" i="13"/>
  <c r="J207" i="13"/>
  <c r="K207" i="13"/>
  <c r="L207" i="13"/>
  <c r="M207" i="13"/>
  <c r="H208" i="13"/>
  <c r="I208" i="13"/>
  <c r="J208" i="13"/>
  <c r="K208" i="13"/>
  <c r="L208" i="13"/>
  <c r="M208" i="13"/>
  <c r="H209" i="13"/>
  <c r="I209" i="13"/>
  <c r="J209" i="13"/>
  <c r="K209" i="13"/>
  <c r="L209" i="13"/>
  <c r="M209" i="13"/>
  <c r="H210" i="13"/>
  <c r="I210" i="13"/>
  <c r="J210" i="13"/>
  <c r="K210" i="13"/>
  <c r="L210" i="13"/>
  <c r="M210" i="13"/>
  <c r="H211" i="13"/>
  <c r="I211" i="13"/>
  <c r="J211" i="13"/>
  <c r="K211" i="13"/>
  <c r="L211" i="13"/>
  <c r="M211" i="13"/>
  <c r="H212" i="13"/>
  <c r="I212" i="13"/>
  <c r="J212" i="13"/>
  <c r="K212" i="13"/>
  <c r="L212" i="13"/>
  <c r="M212" i="13"/>
  <c r="H213" i="13"/>
  <c r="I213" i="13"/>
  <c r="J213" i="13"/>
  <c r="K213" i="13"/>
  <c r="L213" i="13"/>
  <c r="M213" i="13"/>
  <c r="H214" i="13"/>
  <c r="I214" i="13"/>
  <c r="J214" i="13"/>
  <c r="K214" i="13"/>
  <c r="L214" i="13"/>
  <c r="M214" i="13"/>
  <c r="H215" i="13"/>
  <c r="I215" i="13"/>
  <c r="J215" i="13"/>
  <c r="K215" i="13"/>
  <c r="L215" i="13"/>
  <c r="M215" i="13"/>
  <c r="H216" i="13"/>
  <c r="I216" i="13"/>
  <c r="J216" i="13"/>
  <c r="K216" i="13"/>
  <c r="L216" i="13"/>
  <c r="M216" i="13"/>
  <c r="H217" i="13"/>
  <c r="I217" i="13"/>
  <c r="J217" i="13"/>
  <c r="K217" i="13"/>
  <c r="L217" i="13"/>
  <c r="M217" i="13"/>
  <c r="H218" i="13"/>
  <c r="I218" i="13"/>
  <c r="J218" i="13"/>
  <c r="K218" i="13"/>
  <c r="L218" i="13"/>
  <c r="M218" i="13"/>
  <c r="H219" i="13"/>
  <c r="I219" i="13"/>
  <c r="J219" i="13"/>
  <c r="K219" i="13"/>
  <c r="L219" i="13"/>
  <c r="M219" i="13"/>
  <c r="H220" i="13"/>
  <c r="I220" i="13"/>
  <c r="J220" i="13"/>
  <c r="K220" i="13"/>
  <c r="L220" i="13"/>
  <c r="M220" i="13"/>
  <c r="H221" i="13"/>
  <c r="I221" i="13"/>
  <c r="J221" i="13"/>
  <c r="K221" i="13"/>
  <c r="L221" i="13"/>
  <c r="M221" i="13"/>
  <c r="H222" i="13"/>
  <c r="I222" i="13"/>
  <c r="J222" i="13"/>
  <c r="K222" i="13"/>
  <c r="L222" i="13"/>
  <c r="M222" i="13"/>
  <c r="H223" i="13"/>
  <c r="I223" i="13"/>
  <c r="J223" i="13"/>
  <c r="K223" i="13"/>
  <c r="L223" i="13"/>
  <c r="M223" i="13"/>
  <c r="H224" i="13"/>
  <c r="I224" i="13"/>
  <c r="J224" i="13"/>
  <c r="K224" i="13"/>
  <c r="L224" i="13"/>
  <c r="M224" i="13"/>
  <c r="H225" i="13"/>
  <c r="I225" i="13"/>
  <c r="J225" i="13"/>
  <c r="K225" i="13"/>
  <c r="L225" i="13"/>
  <c r="M225" i="13"/>
  <c r="H226" i="13"/>
  <c r="I226" i="13"/>
  <c r="J226" i="13"/>
  <c r="K226" i="13"/>
  <c r="L226" i="13"/>
  <c r="M226" i="13"/>
  <c r="H227" i="13"/>
  <c r="I227" i="13"/>
  <c r="J227" i="13"/>
  <c r="K227" i="13"/>
  <c r="L227" i="13"/>
  <c r="M227" i="13"/>
  <c r="H228" i="13"/>
  <c r="I228" i="13"/>
  <c r="J228" i="13"/>
  <c r="K228" i="13"/>
  <c r="L228" i="13"/>
  <c r="M228" i="13"/>
  <c r="H229" i="13"/>
  <c r="I229" i="13"/>
  <c r="J229" i="13"/>
  <c r="K229" i="13"/>
  <c r="L229" i="13"/>
  <c r="M229" i="13"/>
  <c r="H230" i="13"/>
  <c r="I230" i="13"/>
  <c r="J230" i="13"/>
  <c r="K230" i="13"/>
  <c r="L230" i="13"/>
  <c r="M230" i="13"/>
  <c r="H231" i="13"/>
  <c r="I231" i="13"/>
  <c r="J231" i="13"/>
  <c r="K231" i="13"/>
  <c r="L231" i="13"/>
  <c r="M231" i="13"/>
  <c r="H232" i="13"/>
  <c r="I232" i="13"/>
  <c r="J232" i="13"/>
  <c r="K232" i="13"/>
  <c r="L232" i="13"/>
  <c r="M232" i="13"/>
  <c r="H233" i="13"/>
  <c r="I233" i="13"/>
  <c r="J233" i="13"/>
  <c r="K233" i="13"/>
  <c r="L233" i="13"/>
  <c r="M233" i="13"/>
  <c r="H234" i="13"/>
  <c r="I234" i="13"/>
  <c r="J234" i="13"/>
  <c r="K234" i="13"/>
  <c r="L234" i="13"/>
  <c r="M234" i="13"/>
  <c r="H235" i="13"/>
  <c r="I235" i="13"/>
  <c r="J235" i="13"/>
  <c r="K235" i="13"/>
  <c r="L235" i="13"/>
  <c r="M235" i="13"/>
  <c r="H236" i="13"/>
  <c r="I236" i="13"/>
  <c r="J236" i="13"/>
  <c r="K236" i="13"/>
  <c r="L236" i="13"/>
  <c r="M236" i="13"/>
  <c r="H237" i="13"/>
  <c r="I237" i="13"/>
  <c r="J237" i="13"/>
  <c r="K237" i="13"/>
  <c r="L237" i="13"/>
  <c r="M237" i="13"/>
  <c r="H238" i="13"/>
  <c r="I238" i="13"/>
  <c r="J238" i="13"/>
  <c r="K238" i="13"/>
  <c r="L238" i="13"/>
  <c r="M238" i="13"/>
  <c r="H239" i="13"/>
  <c r="I239" i="13"/>
  <c r="J239" i="13"/>
  <c r="K239" i="13"/>
  <c r="L239" i="13"/>
  <c r="M239" i="13"/>
  <c r="H240" i="13"/>
  <c r="I240" i="13"/>
  <c r="J240" i="13"/>
  <c r="K240" i="13"/>
  <c r="L240" i="13"/>
  <c r="M240" i="13"/>
  <c r="H241" i="13"/>
  <c r="I241" i="13"/>
  <c r="J241" i="13"/>
  <c r="K241" i="13"/>
  <c r="L241" i="13"/>
  <c r="M241" i="13"/>
  <c r="H242" i="13"/>
  <c r="I242" i="13"/>
  <c r="J242" i="13"/>
  <c r="K242" i="13"/>
  <c r="L242" i="13"/>
  <c r="M242" i="13"/>
  <c r="H243" i="13"/>
  <c r="I243" i="13"/>
  <c r="J243" i="13"/>
  <c r="K243" i="13"/>
  <c r="L243" i="13"/>
  <c r="M243" i="13"/>
  <c r="H244" i="13"/>
  <c r="I244" i="13"/>
  <c r="J244" i="13"/>
  <c r="K244" i="13"/>
  <c r="L244" i="13"/>
  <c r="M244" i="13"/>
  <c r="H245" i="13"/>
  <c r="I245" i="13"/>
  <c r="J245" i="13"/>
  <c r="K245" i="13"/>
  <c r="L245" i="13"/>
  <c r="M245" i="13"/>
  <c r="H246" i="13"/>
  <c r="I246" i="13"/>
  <c r="J246" i="13"/>
  <c r="K246" i="13"/>
  <c r="L246" i="13"/>
  <c r="M246" i="13"/>
  <c r="H247" i="13"/>
  <c r="I247" i="13"/>
  <c r="J247" i="13"/>
  <c r="K247" i="13"/>
  <c r="L247" i="13"/>
  <c r="M247" i="13"/>
  <c r="H248" i="13"/>
  <c r="I248" i="13"/>
  <c r="J248" i="13"/>
  <c r="K248" i="13"/>
  <c r="L248" i="13"/>
  <c r="M248" i="13"/>
  <c r="H249" i="13"/>
  <c r="I249" i="13"/>
  <c r="J249" i="13"/>
  <c r="K249" i="13"/>
  <c r="L249" i="13"/>
  <c r="M249" i="13"/>
  <c r="H250" i="13"/>
  <c r="I250" i="13"/>
  <c r="J250" i="13"/>
  <c r="K250" i="13"/>
  <c r="L250" i="13"/>
  <c r="M250" i="13"/>
  <c r="H251" i="13"/>
  <c r="I251" i="13"/>
  <c r="J251" i="13"/>
  <c r="K251" i="13"/>
  <c r="L251" i="13"/>
  <c r="M251" i="13"/>
  <c r="H252" i="13"/>
  <c r="I252" i="13"/>
  <c r="J252" i="13"/>
  <c r="K252" i="13"/>
  <c r="L252" i="13"/>
  <c r="M252" i="13"/>
  <c r="H253" i="13"/>
  <c r="I253" i="13"/>
  <c r="J253" i="13"/>
  <c r="K253" i="13"/>
  <c r="L253" i="13"/>
  <c r="M253" i="13"/>
  <c r="H254" i="13"/>
  <c r="I254" i="13"/>
  <c r="J254" i="13"/>
  <c r="K254" i="13"/>
  <c r="L254" i="13"/>
  <c r="M254" i="13"/>
  <c r="H255" i="13"/>
  <c r="I255" i="13"/>
  <c r="J255" i="13"/>
  <c r="K255" i="13"/>
  <c r="L255" i="13"/>
  <c r="M255" i="13"/>
  <c r="H256" i="13"/>
  <c r="I256" i="13"/>
  <c r="J256" i="13"/>
  <c r="K256" i="13"/>
  <c r="L256" i="13"/>
  <c r="M256" i="13"/>
  <c r="H257" i="13"/>
  <c r="I257" i="13"/>
  <c r="J257" i="13"/>
  <c r="K257" i="13"/>
  <c r="L257" i="13"/>
  <c r="M257" i="13"/>
  <c r="H258" i="13"/>
  <c r="I258" i="13"/>
  <c r="J258" i="13"/>
  <c r="K258" i="13"/>
  <c r="L258" i="13"/>
  <c r="M258" i="13"/>
  <c r="H259" i="13"/>
  <c r="I259" i="13"/>
  <c r="J259" i="13"/>
  <c r="K259" i="13"/>
  <c r="L259" i="13"/>
  <c r="M259" i="13"/>
  <c r="H260" i="13"/>
  <c r="I260" i="13"/>
  <c r="J260" i="13"/>
  <c r="K260" i="13"/>
  <c r="L260" i="13"/>
  <c r="M260" i="13"/>
  <c r="H261" i="13"/>
  <c r="I261" i="13"/>
  <c r="J261" i="13"/>
  <c r="K261" i="13"/>
  <c r="L261" i="13"/>
  <c r="M261" i="13"/>
  <c r="H262" i="13"/>
  <c r="I262" i="13"/>
  <c r="J262" i="13"/>
  <c r="K262" i="13"/>
  <c r="L262" i="13"/>
  <c r="M262" i="13"/>
  <c r="H263" i="13"/>
  <c r="I263" i="13"/>
  <c r="J263" i="13"/>
  <c r="K263" i="13"/>
  <c r="L263" i="13"/>
  <c r="M263" i="13"/>
  <c r="H264" i="13"/>
  <c r="I264" i="13"/>
  <c r="J264" i="13"/>
  <c r="K264" i="13"/>
  <c r="L264" i="13"/>
  <c r="M264" i="13"/>
  <c r="H265" i="13"/>
  <c r="I265" i="13"/>
  <c r="J265" i="13"/>
  <c r="K265" i="13"/>
  <c r="L265" i="13"/>
  <c r="M265" i="13"/>
  <c r="H266" i="13"/>
  <c r="I266" i="13"/>
  <c r="J266" i="13"/>
  <c r="K266" i="13"/>
  <c r="L266" i="13"/>
  <c r="M266" i="13"/>
  <c r="H267" i="13"/>
  <c r="I267" i="13"/>
  <c r="J267" i="13"/>
  <c r="K267" i="13"/>
  <c r="L267" i="13"/>
  <c r="M267" i="13"/>
  <c r="H268" i="13"/>
  <c r="I268" i="13"/>
  <c r="J268" i="13"/>
  <c r="K268" i="13"/>
  <c r="L268" i="13"/>
  <c r="M268" i="13"/>
  <c r="H269" i="13"/>
  <c r="I269" i="13"/>
  <c r="J269" i="13"/>
  <c r="K269" i="13"/>
  <c r="L269" i="13"/>
  <c r="M269" i="13"/>
  <c r="H270" i="13"/>
  <c r="I270" i="13"/>
  <c r="J270" i="13"/>
  <c r="K270" i="13"/>
  <c r="L270" i="13"/>
  <c r="M270" i="13"/>
  <c r="H271" i="13"/>
  <c r="I271" i="13"/>
  <c r="J271" i="13"/>
  <c r="K271" i="13"/>
  <c r="L271" i="13"/>
  <c r="M271" i="13"/>
  <c r="H272" i="13"/>
  <c r="I272" i="13"/>
  <c r="J272" i="13"/>
  <c r="K272" i="13"/>
  <c r="L272" i="13"/>
  <c r="M272" i="13"/>
  <c r="H273" i="13"/>
  <c r="I273" i="13"/>
  <c r="J273" i="13"/>
  <c r="K273" i="13"/>
  <c r="L273" i="13"/>
  <c r="M273" i="13"/>
  <c r="H274" i="13"/>
  <c r="I274" i="13"/>
  <c r="J274" i="13"/>
  <c r="K274" i="13"/>
  <c r="L274" i="13"/>
  <c r="M274" i="13"/>
  <c r="H275" i="13"/>
  <c r="I275" i="13"/>
  <c r="J275" i="13"/>
  <c r="K275" i="13"/>
  <c r="L275" i="13"/>
  <c r="M275" i="13"/>
  <c r="H276" i="13"/>
  <c r="I276" i="13"/>
  <c r="J276" i="13"/>
  <c r="K276" i="13"/>
  <c r="L276" i="13"/>
  <c r="M276" i="13"/>
  <c r="H277" i="13"/>
  <c r="I277" i="13"/>
  <c r="J277" i="13"/>
  <c r="K277" i="13"/>
  <c r="L277" i="13"/>
  <c r="M277" i="13"/>
  <c r="H278" i="13"/>
  <c r="I278" i="13"/>
  <c r="J278" i="13"/>
  <c r="K278" i="13"/>
  <c r="L278" i="13"/>
  <c r="M278" i="13"/>
  <c r="H279" i="13"/>
  <c r="I279" i="13"/>
  <c r="J279" i="13"/>
  <c r="K279" i="13"/>
  <c r="L279" i="13"/>
  <c r="M279" i="13"/>
  <c r="H280" i="13"/>
  <c r="I280" i="13"/>
  <c r="J280" i="13"/>
  <c r="K280" i="13"/>
  <c r="L280" i="13"/>
  <c r="M280" i="13"/>
  <c r="H281" i="13"/>
  <c r="I281" i="13"/>
  <c r="J281" i="13"/>
  <c r="K281" i="13"/>
  <c r="L281" i="13"/>
  <c r="M281" i="13"/>
  <c r="H282" i="13"/>
  <c r="I282" i="13"/>
  <c r="J282" i="13"/>
  <c r="K282" i="13"/>
  <c r="L282" i="13"/>
  <c r="M282" i="13"/>
  <c r="H283" i="13"/>
  <c r="I283" i="13"/>
  <c r="J283" i="13"/>
  <c r="K283" i="13"/>
  <c r="L283" i="13"/>
  <c r="M283" i="13"/>
  <c r="H284" i="13"/>
  <c r="I284" i="13"/>
  <c r="J284" i="13"/>
  <c r="K284" i="13"/>
  <c r="L284" i="13"/>
  <c r="M284" i="13"/>
  <c r="H285" i="13"/>
  <c r="I285" i="13"/>
  <c r="J285" i="13"/>
  <c r="K285" i="13"/>
  <c r="L285" i="13"/>
  <c r="M285" i="13"/>
  <c r="H286" i="13"/>
  <c r="I286" i="13"/>
  <c r="J286" i="13"/>
  <c r="K286" i="13"/>
  <c r="L286" i="13"/>
  <c r="M286" i="13"/>
  <c r="H287" i="13"/>
  <c r="I287" i="13"/>
  <c r="J287" i="13"/>
  <c r="K287" i="13"/>
  <c r="L287" i="13"/>
  <c r="M287" i="13"/>
  <c r="H288" i="13"/>
  <c r="I288" i="13"/>
  <c r="J288" i="13"/>
  <c r="K288" i="13"/>
  <c r="L288" i="13"/>
  <c r="M288" i="13"/>
  <c r="H289" i="13"/>
  <c r="I289" i="13"/>
  <c r="J289" i="13"/>
  <c r="K289" i="13"/>
  <c r="L289" i="13"/>
  <c r="M289" i="13"/>
  <c r="H290" i="13"/>
  <c r="I290" i="13"/>
  <c r="J290" i="13"/>
  <c r="K290" i="13"/>
  <c r="L290" i="13"/>
  <c r="M290" i="13"/>
  <c r="H291" i="13"/>
  <c r="I291" i="13"/>
  <c r="J291" i="13"/>
  <c r="K291" i="13"/>
  <c r="L291" i="13"/>
  <c r="M291" i="13"/>
  <c r="H292" i="13"/>
  <c r="I292" i="13"/>
  <c r="J292" i="13"/>
  <c r="K292" i="13"/>
  <c r="L292" i="13"/>
  <c r="M292" i="13"/>
  <c r="H293" i="13"/>
  <c r="I293" i="13"/>
  <c r="J293" i="13"/>
  <c r="K293" i="13"/>
  <c r="L293" i="13"/>
  <c r="M293" i="13"/>
  <c r="H294" i="13"/>
  <c r="I294" i="13"/>
  <c r="J294" i="13"/>
  <c r="K294" i="13"/>
  <c r="L294" i="13"/>
  <c r="M294" i="13"/>
  <c r="H295" i="13"/>
  <c r="I295" i="13"/>
  <c r="J295" i="13"/>
  <c r="K295" i="13"/>
  <c r="L295" i="13"/>
  <c r="M295" i="13"/>
  <c r="H296" i="13"/>
  <c r="I296" i="13"/>
  <c r="J296" i="13"/>
  <c r="K296" i="13"/>
  <c r="L296" i="13"/>
  <c r="M296" i="13"/>
  <c r="H297" i="13"/>
  <c r="I297" i="13"/>
  <c r="J297" i="13"/>
  <c r="K297" i="13"/>
  <c r="L297" i="13"/>
  <c r="M297" i="13"/>
  <c r="H298" i="13"/>
  <c r="I298" i="13"/>
  <c r="J298" i="13"/>
  <c r="K298" i="13"/>
  <c r="L298" i="13"/>
  <c r="M298" i="13"/>
  <c r="H299" i="13"/>
  <c r="I299" i="13"/>
  <c r="J299" i="13"/>
  <c r="K299" i="13"/>
  <c r="L299" i="13"/>
  <c r="M299" i="13"/>
  <c r="H300" i="13"/>
  <c r="I300" i="13"/>
  <c r="J300" i="13"/>
  <c r="K300" i="13"/>
  <c r="L300" i="13"/>
  <c r="M300" i="13"/>
  <c r="H301" i="13"/>
  <c r="I301" i="13"/>
  <c r="J301" i="13"/>
  <c r="K301" i="13"/>
  <c r="L301" i="13"/>
  <c r="M301" i="13"/>
  <c r="H302" i="13"/>
  <c r="I302" i="13"/>
  <c r="J302" i="13"/>
  <c r="K302" i="13"/>
  <c r="L302" i="13"/>
  <c r="M302" i="13"/>
  <c r="H303" i="13"/>
  <c r="I303" i="13"/>
  <c r="J303" i="13"/>
  <c r="K303" i="13"/>
  <c r="L303" i="13"/>
  <c r="M303" i="13"/>
  <c r="H304" i="13"/>
  <c r="I304" i="13"/>
  <c r="J304" i="13"/>
  <c r="K304" i="13"/>
  <c r="L304" i="13"/>
  <c r="M304" i="13"/>
  <c r="H305" i="13"/>
  <c r="I305" i="13"/>
  <c r="J305" i="13"/>
  <c r="K305" i="13"/>
  <c r="L305" i="13"/>
  <c r="M305" i="13"/>
  <c r="H306" i="13"/>
  <c r="I306" i="13"/>
  <c r="J306" i="13"/>
  <c r="K306" i="13"/>
  <c r="L306" i="13"/>
  <c r="M306" i="13"/>
  <c r="H307" i="13"/>
  <c r="I307" i="13"/>
  <c r="J307" i="13"/>
  <c r="K307" i="13"/>
  <c r="L307" i="13"/>
  <c r="M307" i="13"/>
  <c r="H308" i="13"/>
  <c r="I308" i="13"/>
  <c r="J308" i="13"/>
  <c r="K308" i="13"/>
  <c r="L308" i="13"/>
  <c r="M308" i="13"/>
  <c r="H309" i="13"/>
  <c r="I309" i="13"/>
  <c r="J309" i="13"/>
  <c r="K309" i="13"/>
  <c r="L309" i="13"/>
  <c r="M309" i="13"/>
  <c r="H310" i="13"/>
  <c r="I310" i="13"/>
  <c r="J310" i="13"/>
  <c r="K310" i="13"/>
  <c r="L310" i="13"/>
  <c r="M310" i="13"/>
  <c r="H311" i="13"/>
  <c r="I311" i="13"/>
  <c r="J311" i="13"/>
  <c r="K311" i="13"/>
  <c r="L311" i="13"/>
  <c r="M311" i="13"/>
  <c r="H312" i="13"/>
  <c r="I312" i="13"/>
  <c r="J312" i="13"/>
  <c r="K312" i="13"/>
  <c r="L312" i="13"/>
  <c r="M312" i="13"/>
  <c r="H313" i="13"/>
  <c r="I313" i="13"/>
  <c r="J313" i="13"/>
  <c r="K313" i="13"/>
  <c r="L313" i="13"/>
  <c r="M313" i="13"/>
  <c r="H314" i="13"/>
  <c r="I314" i="13"/>
  <c r="J314" i="13"/>
  <c r="K314" i="13"/>
  <c r="L314" i="13"/>
  <c r="M314" i="13"/>
  <c r="H315" i="13"/>
  <c r="I315" i="13"/>
  <c r="J315" i="13"/>
  <c r="K315" i="13"/>
  <c r="L315" i="13"/>
  <c r="M315" i="13"/>
  <c r="H316" i="13"/>
  <c r="I316" i="13"/>
  <c r="J316" i="13"/>
  <c r="K316" i="13"/>
  <c r="L316" i="13"/>
  <c r="M316" i="13"/>
  <c r="H317" i="13"/>
  <c r="I317" i="13"/>
  <c r="J317" i="13"/>
  <c r="K317" i="13"/>
  <c r="L317" i="13"/>
  <c r="M317" i="13"/>
  <c r="H318" i="13"/>
  <c r="I318" i="13"/>
  <c r="J318" i="13"/>
  <c r="K318" i="13"/>
  <c r="L318" i="13"/>
  <c r="M318" i="13"/>
  <c r="H319" i="13"/>
  <c r="I319" i="13"/>
  <c r="J319" i="13"/>
  <c r="K319" i="13"/>
  <c r="L319" i="13"/>
  <c r="M319" i="13"/>
  <c r="H320" i="13"/>
  <c r="I320" i="13"/>
  <c r="J320" i="13"/>
  <c r="K320" i="13"/>
  <c r="L320" i="13"/>
  <c r="M320" i="13"/>
  <c r="H321" i="13"/>
  <c r="I321" i="13"/>
  <c r="J321" i="13"/>
  <c r="K321" i="13"/>
  <c r="L321" i="13"/>
  <c r="M321" i="13"/>
  <c r="H322" i="13"/>
  <c r="I322" i="13"/>
  <c r="J322" i="13"/>
  <c r="K322" i="13"/>
  <c r="L322" i="13"/>
  <c r="M322" i="13"/>
  <c r="H323" i="13"/>
  <c r="I323" i="13"/>
  <c r="J323" i="13"/>
  <c r="K323" i="13"/>
  <c r="L323" i="13"/>
  <c r="M323" i="13"/>
  <c r="H324" i="13"/>
  <c r="I324" i="13"/>
  <c r="J324" i="13"/>
  <c r="K324" i="13"/>
  <c r="L324" i="13"/>
  <c r="M324" i="13"/>
  <c r="H325" i="13"/>
  <c r="I325" i="13"/>
  <c r="J325" i="13"/>
  <c r="K325" i="13"/>
  <c r="L325" i="13"/>
  <c r="M325" i="13"/>
  <c r="H326" i="13"/>
  <c r="I326" i="13"/>
  <c r="J326" i="13"/>
  <c r="K326" i="13"/>
  <c r="L326" i="13"/>
  <c r="M326" i="13"/>
  <c r="H327" i="13"/>
  <c r="I327" i="13"/>
  <c r="J327" i="13"/>
  <c r="K327" i="13"/>
  <c r="L327" i="13"/>
  <c r="M327" i="13"/>
  <c r="H328" i="13"/>
  <c r="I328" i="13"/>
  <c r="J328" i="13"/>
  <c r="K328" i="13"/>
  <c r="L328" i="13"/>
  <c r="M328" i="13"/>
  <c r="H329" i="13"/>
  <c r="I329" i="13"/>
  <c r="J329" i="13"/>
  <c r="K329" i="13"/>
  <c r="L329" i="13"/>
  <c r="M329" i="13"/>
  <c r="H330" i="13"/>
  <c r="I330" i="13"/>
  <c r="J330" i="13"/>
  <c r="K330" i="13"/>
  <c r="L330" i="13"/>
  <c r="M330" i="13"/>
  <c r="H331" i="13"/>
  <c r="I331" i="13"/>
  <c r="J331" i="13"/>
  <c r="K331" i="13"/>
  <c r="L331" i="13"/>
  <c r="M331" i="13"/>
  <c r="H332" i="13"/>
  <c r="I332" i="13"/>
  <c r="J332" i="13"/>
  <c r="K332" i="13"/>
  <c r="L332" i="13"/>
  <c r="M332" i="13"/>
  <c r="H333" i="13"/>
  <c r="I333" i="13"/>
  <c r="J333" i="13"/>
  <c r="K333" i="13"/>
  <c r="L333" i="13"/>
  <c r="M333" i="13"/>
  <c r="H334" i="13"/>
  <c r="I334" i="13"/>
  <c r="J334" i="13"/>
  <c r="K334" i="13"/>
  <c r="L334" i="13"/>
  <c r="M334" i="13"/>
  <c r="H335" i="13"/>
  <c r="I335" i="13"/>
  <c r="J335" i="13"/>
  <c r="K335" i="13"/>
  <c r="L335" i="13"/>
  <c r="M335" i="13"/>
  <c r="H336" i="13"/>
  <c r="I336" i="13"/>
  <c r="J336" i="13"/>
  <c r="K336" i="13"/>
  <c r="L336" i="13"/>
  <c r="M336" i="13"/>
  <c r="H337" i="13"/>
  <c r="I337" i="13"/>
  <c r="J337" i="13"/>
  <c r="K337" i="13"/>
  <c r="L337" i="13"/>
  <c r="M337" i="13"/>
  <c r="H338" i="13"/>
  <c r="I338" i="13"/>
  <c r="J338" i="13"/>
  <c r="K338" i="13"/>
  <c r="L338" i="13"/>
  <c r="M338" i="13"/>
  <c r="H339" i="13"/>
  <c r="I339" i="13"/>
  <c r="J339" i="13"/>
  <c r="K339" i="13"/>
  <c r="L339" i="13"/>
  <c r="M339" i="13"/>
  <c r="H340" i="13"/>
  <c r="I340" i="13"/>
  <c r="J340" i="13"/>
  <c r="K340" i="13"/>
  <c r="L340" i="13"/>
  <c r="M340" i="13"/>
  <c r="H341" i="13"/>
  <c r="I341" i="13"/>
  <c r="J341" i="13"/>
  <c r="K341" i="13"/>
  <c r="L341" i="13"/>
  <c r="M341" i="13"/>
  <c r="I342" i="13"/>
  <c r="J342" i="13"/>
  <c r="K342" i="13"/>
  <c r="L342" i="13"/>
  <c r="M342" i="13"/>
  <c r="H343" i="13"/>
  <c r="I343" i="13"/>
  <c r="J343" i="13"/>
  <c r="K343" i="13"/>
  <c r="L343" i="13"/>
  <c r="M343" i="13"/>
  <c r="H344" i="13"/>
  <c r="I344" i="13"/>
  <c r="J344" i="13"/>
  <c r="K344" i="13"/>
  <c r="L344" i="13"/>
  <c r="M344" i="13"/>
  <c r="H345" i="13"/>
  <c r="I345" i="13"/>
  <c r="J345" i="13"/>
  <c r="K345" i="13"/>
  <c r="L345" i="13"/>
  <c r="M345" i="13"/>
  <c r="H346" i="13"/>
  <c r="I346" i="13"/>
  <c r="J346" i="13"/>
  <c r="K346" i="13"/>
  <c r="L346" i="13"/>
  <c r="M346" i="13"/>
  <c r="H347" i="13"/>
  <c r="I347" i="13"/>
  <c r="J347" i="13"/>
  <c r="K347" i="13"/>
  <c r="L347" i="13"/>
  <c r="M347" i="13"/>
  <c r="H348" i="13"/>
  <c r="I348" i="13"/>
  <c r="J348" i="13"/>
  <c r="K348" i="13"/>
  <c r="L348" i="13"/>
  <c r="M348" i="13"/>
  <c r="H349" i="13"/>
  <c r="I349" i="13"/>
  <c r="J349" i="13"/>
  <c r="K349" i="13"/>
  <c r="L349" i="13"/>
  <c r="M349" i="13"/>
  <c r="H350" i="13"/>
  <c r="I350" i="13"/>
  <c r="J350" i="13"/>
  <c r="K350" i="13"/>
  <c r="L350" i="13"/>
  <c r="M350" i="13"/>
  <c r="H351" i="13"/>
  <c r="I351" i="13"/>
  <c r="J351" i="13"/>
  <c r="K351" i="13"/>
  <c r="L351" i="13"/>
  <c r="M351" i="13"/>
  <c r="H352" i="13"/>
  <c r="I352" i="13"/>
  <c r="J352" i="13"/>
  <c r="K352" i="13"/>
  <c r="L352" i="13"/>
  <c r="M352" i="13"/>
  <c r="H353" i="13"/>
  <c r="I353" i="13"/>
  <c r="J353" i="13"/>
  <c r="K353" i="13"/>
  <c r="L353" i="13"/>
  <c r="M353" i="13"/>
  <c r="H354" i="13"/>
  <c r="I354" i="13"/>
  <c r="J354" i="13"/>
  <c r="K354" i="13"/>
  <c r="L354" i="13"/>
  <c r="M354" i="13"/>
  <c r="H355" i="13"/>
  <c r="I355" i="13"/>
  <c r="J355" i="13"/>
  <c r="K355" i="13"/>
  <c r="L355" i="13"/>
  <c r="M355" i="13"/>
  <c r="H356" i="13"/>
  <c r="I356" i="13"/>
  <c r="J356" i="13"/>
  <c r="K356" i="13"/>
  <c r="L356" i="13"/>
  <c r="M356" i="13"/>
  <c r="H357" i="13"/>
  <c r="I357" i="13"/>
  <c r="J357" i="13"/>
  <c r="K357" i="13"/>
  <c r="L357" i="13"/>
  <c r="M357" i="13"/>
  <c r="H358" i="13"/>
  <c r="I358" i="13"/>
  <c r="J358" i="13"/>
  <c r="K358" i="13"/>
  <c r="L358" i="13"/>
  <c r="M358" i="13"/>
  <c r="H359" i="13"/>
  <c r="I359" i="13"/>
  <c r="J359" i="13"/>
  <c r="K359" i="13"/>
  <c r="L359" i="13"/>
  <c r="M359" i="13"/>
  <c r="H360" i="13"/>
  <c r="I360" i="13"/>
  <c r="J360" i="13"/>
  <c r="K360" i="13"/>
  <c r="L360" i="13"/>
  <c r="M360" i="13"/>
  <c r="H361" i="13"/>
  <c r="I361" i="13"/>
  <c r="J361" i="13"/>
  <c r="K361" i="13"/>
  <c r="L361" i="13"/>
  <c r="M361" i="13"/>
  <c r="H362" i="13"/>
  <c r="I362" i="13"/>
  <c r="J362" i="13"/>
  <c r="K362" i="13"/>
  <c r="L362" i="13"/>
  <c r="M362" i="13"/>
  <c r="H363" i="13"/>
  <c r="I363" i="13"/>
  <c r="J363" i="13"/>
  <c r="K363" i="13"/>
  <c r="L363" i="13"/>
  <c r="M363" i="13"/>
  <c r="H364" i="13"/>
  <c r="I364" i="13"/>
  <c r="J364" i="13"/>
  <c r="K364" i="13"/>
  <c r="L364" i="13"/>
  <c r="M364" i="13"/>
  <c r="H365" i="13"/>
  <c r="I365" i="13"/>
  <c r="J365" i="13"/>
  <c r="K365" i="13"/>
  <c r="L365" i="13"/>
  <c r="M365" i="13"/>
  <c r="H366" i="13"/>
  <c r="I366" i="13"/>
  <c r="J366" i="13"/>
  <c r="K366" i="13"/>
  <c r="L366" i="13"/>
  <c r="M366" i="13"/>
  <c r="H367" i="13"/>
  <c r="I367" i="13"/>
  <c r="J367" i="13"/>
  <c r="K367" i="13"/>
  <c r="L367" i="13"/>
  <c r="M367" i="13"/>
  <c r="H368" i="13"/>
  <c r="I368" i="13"/>
  <c r="J368" i="13"/>
  <c r="K368" i="13"/>
  <c r="L368" i="13"/>
  <c r="M368" i="13"/>
  <c r="H369" i="13"/>
  <c r="I369" i="13"/>
  <c r="J369" i="13"/>
  <c r="K369" i="13"/>
  <c r="L369" i="13"/>
  <c r="M369" i="13"/>
  <c r="H370" i="13"/>
  <c r="I370" i="13"/>
  <c r="J370" i="13"/>
  <c r="K370" i="13"/>
  <c r="L370" i="13"/>
  <c r="M370" i="13"/>
  <c r="H371" i="13"/>
  <c r="I371" i="13"/>
  <c r="J371" i="13"/>
  <c r="K371" i="13"/>
  <c r="L371" i="13"/>
  <c r="M371" i="13"/>
  <c r="H372" i="13"/>
  <c r="I372" i="13"/>
  <c r="J372" i="13"/>
  <c r="K372" i="13"/>
  <c r="L372" i="13"/>
  <c r="M372" i="13"/>
  <c r="H373" i="13"/>
  <c r="I373" i="13"/>
  <c r="J373" i="13"/>
  <c r="K373" i="13"/>
  <c r="L373" i="13"/>
  <c r="M373" i="13"/>
  <c r="H374" i="13"/>
  <c r="I374" i="13"/>
  <c r="J374" i="13"/>
  <c r="K374" i="13"/>
  <c r="L374" i="13"/>
  <c r="M374" i="13"/>
  <c r="H375" i="13"/>
  <c r="I375" i="13"/>
  <c r="J375" i="13"/>
  <c r="K375" i="13"/>
  <c r="L375" i="13"/>
  <c r="M375" i="13"/>
  <c r="H376" i="13"/>
  <c r="I376" i="13"/>
  <c r="J376" i="13"/>
  <c r="K376" i="13"/>
  <c r="L376" i="13"/>
  <c r="M376" i="13"/>
  <c r="H377" i="13"/>
  <c r="I377" i="13"/>
  <c r="J377" i="13"/>
  <c r="K377" i="13"/>
  <c r="L377" i="13"/>
  <c r="M377" i="13"/>
  <c r="H378" i="13"/>
  <c r="I378" i="13"/>
  <c r="J378" i="13"/>
  <c r="K378" i="13"/>
  <c r="L378" i="13"/>
  <c r="M378" i="13"/>
  <c r="H379" i="13"/>
  <c r="I379" i="13"/>
  <c r="J379" i="13"/>
  <c r="K379" i="13"/>
  <c r="L379" i="13"/>
  <c r="M379" i="13"/>
  <c r="H380" i="13"/>
  <c r="I380" i="13"/>
  <c r="J380" i="13"/>
  <c r="K380" i="13"/>
  <c r="L380" i="13"/>
  <c r="M380" i="13"/>
  <c r="H381" i="13"/>
  <c r="I381" i="13"/>
  <c r="J381" i="13"/>
  <c r="K381" i="13"/>
  <c r="L381" i="13"/>
  <c r="M381" i="13"/>
  <c r="H382" i="13"/>
  <c r="I382" i="13"/>
  <c r="J382" i="13"/>
  <c r="K382" i="13"/>
  <c r="L382" i="13"/>
  <c r="M382" i="13"/>
  <c r="H383" i="13"/>
  <c r="I383" i="13"/>
  <c r="J383" i="13"/>
  <c r="K383" i="13"/>
  <c r="L383" i="13"/>
  <c r="M383" i="13"/>
  <c r="H384" i="13"/>
  <c r="I384" i="13"/>
  <c r="J384" i="13"/>
  <c r="K384" i="13"/>
  <c r="L384" i="13"/>
  <c r="M384" i="13"/>
  <c r="H385" i="13"/>
  <c r="I385" i="13"/>
  <c r="J385" i="13"/>
  <c r="K385" i="13"/>
  <c r="L385" i="13"/>
  <c r="M385" i="13"/>
  <c r="H386" i="13"/>
  <c r="I386" i="13"/>
  <c r="J386" i="13"/>
  <c r="K386" i="13"/>
  <c r="L386" i="13"/>
  <c r="M386" i="13"/>
  <c r="H387" i="13"/>
  <c r="I387" i="13"/>
  <c r="J387" i="13"/>
  <c r="K387" i="13"/>
  <c r="L387" i="13"/>
  <c r="M387" i="13"/>
  <c r="H388" i="13"/>
  <c r="I388" i="13"/>
  <c r="J388" i="13"/>
  <c r="K388" i="13"/>
  <c r="L388" i="13"/>
  <c r="M388" i="13"/>
  <c r="H389" i="13"/>
  <c r="I389" i="13"/>
  <c r="J389" i="13"/>
  <c r="K389" i="13"/>
  <c r="L389" i="13"/>
  <c r="M389" i="13"/>
  <c r="H390" i="13"/>
  <c r="I390" i="13"/>
  <c r="J390" i="13"/>
  <c r="K390" i="13"/>
  <c r="L390" i="13"/>
  <c r="M390" i="13"/>
  <c r="H391" i="13"/>
  <c r="I391" i="13"/>
  <c r="J391" i="13"/>
  <c r="K391" i="13"/>
  <c r="L391" i="13"/>
  <c r="M391" i="13"/>
  <c r="H392" i="13"/>
  <c r="I392" i="13"/>
  <c r="J392" i="13"/>
  <c r="K392" i="13"/>
  <c r="L392" i="13"/>
  <c r="M392" i="13"/>
  <c r="H393" i="13"/>
  <c r="I393" i="13"/>
  <c r="J393" i="13"/>
  <c r="K393" i="13"/>
  <c r="L393" i="13"/>
  <c r="M393" i="13"/>
  <c r="H394" i="13"/>
  <c r="I394" i="13"/>
  <c r="J394" i="13"/>
  <c r="K394" i="13"/>
  <c r="L394" i="13"/>
  <c r="M394" i="13"/>
  <c r="H395" i="13"/>
  <c r="I395" i="13"/>
  <c r="J395" i="13"/>
  <c r="K395" i="13"/>
  <c r="L395" i="13"/>
  <c r="M395" i="13"/>
  <c r="H396" i="13"/>
  <c r="I396" i="13"/>
  <c r="J396" i="13"/>
  <c r="K396" i="13"/>
  <c r="L396" i="13"/>
  <c r="M396" i="13"/>
  <c r="H397" i="13"/>
  <c r="I397" i="13"/>
  <c r="J397" i="13"/>
  <c r="K397" i="13"/>
  <c r="L397" i="13"/>
  <c r="M397" i="13"/>
  <c r="H398" i="13"/>
  <c r="I398" i="13"/>
  <c r="J398" i="13"/>
  <c r="K398" i="13"/>
  <c r="L398" i="13"/>
  <c r="M398" i="13"/>
  <c r="H399" i="13"/>
  <c r="I399" i="13"/>
  <c r="J399" i="13"/>
  <c r="K399" i="13"/>
  <c r="L399" i="13"/>
  <c r="M399" i="13"/>
  <c r="H400" i="13"/>
  <c r="I400" i="13"/>
  <c r="J400" i="13"/>
  <c r="K400" i="13"/>
  <c r="L400" i="13"/>
  <c r="M400" i="13"/>
  <c r="H401" i="13"/>
  <c r="I401" i="13"/>
  <c r="J401" i="13"/>
  <c r="K401" i="13"/>
  <c r="L401" i="13"/>
  <c r="M401" i="13"/>
  <c r="H402" i="13"/>
  <c r="I402" i="13"/>
  <c r="J402" i="13"/>
  <c r="K402" i="13"/>
  <c r="L402" i="13"/>
  <c r="M402" i="13"/>
  <c r="H403" i="13"/>
  <c r="I403" i="13"/>
  <c r="J403" i="13"/>
  <c r="K403" i="13"/>
  <c r="L403" i="13"/>
  <c r="M403" i="13"/>
  <c r="H404" i="13"/>
  <c r="I404" i="13"/>
  <c r="J404" i="13"/>
  <c r="K404" i="13"/>
  <c r="L404" i="13"/>
  <c r="M404" i="13"/>
  <c r="H405" i="13"/>
  <c r="I405" i="13"/>
  <c r="J405" i="13"/>
  <c r="K405" i="13"/>
  <c r="L405" i="13"/>
  <c r="M405" i="13"/>
  <c r="H406" i="13"/>
  <c r="I406" i="13"/>
  <c r="J406" i="13"/>
  <c r="K406" i="13"/>
  <c r="L406" i="13"/>
  <c r="M406" i="13"/>
  <c r="H407" i="13"/>
  <c r="I407" i="13"/>
  <c r="J407" i="13"/>
  <c r="K407" i="13"/>
  <c r="L407" i="13"/>
  <c r="M407" i="13"/>
  <c r="H408" i="13"/>
  <c r="I408" i="13"/>
  <c r="J408" i="13"/>
  <c r="K408" i="13"/>
  <c r="L408" i="13"/>
  <c r="M408" i="13"/>
  <c r="H409" i="13"/>
  <c r="I409" i="13"/>
  <c r="J409" i="13"/>
  <c r="K409" i="13"/>
  <c r="L409" i="13"/>
  <c r="M409" i="13"/>
  <c r="H410" i="13"/>
  <c r="I410" i="13"/>
  <c r="J410" i="13"/>
  <c r="K410" i="13"/>
  <c r="L410" i="13"/>
  <c r="M410" i="13"/>
  <c r="H411" i="13"/>
  <c r="I411" i="13"/>
  <c r="J411" i="13"/>
  <c r="K411" i="13"/>
  <c r="L411" i="13"/>
  <c r="M411" i="13"/>
  <c r="H412" i="13"/>
  <c r="I412" i="13"/>
  <c r="J412" i="13"/>
  <c r="K412" i="13"/>
  <c r="L412" i="13"/>
  <c r="M412" i="13"/>
  <c r="H413" i="13"/>
  <c r="I413" i="13"/>
  <c r="J413" i="13"/>
  <c r="K413" i="13"/>
  <c r="L413" i="13"/>
  <c r="M413" i="13"/>
  <c r="H414" i="13"/>
  <c r="I414" i="13"/>
  <c r="J414" i="13"/>
  <c r="K414" i="13"/>
  <c r="L414" i="13"/>
  <c r="M414" i="13"/>
  <c r="H415" i="13"/>
  <c r="I415" i="13"/>
  <c r="J415" i="13"/>
  <c r="K415" i="13"/>
  <c r="L415" i="13"/>
  <c r="M415" i="13"/>
  <c r="H416" i="13"/>
  <c r="I416" i="13"/>
  <c r="J416" i="13"/>
  <c r="K416" i="13"/>
  <c r="L416" i="13"/>
  <c r="M416" i="13"/>
  <c r="H417" i="13"/>
  <c r="I417" i="13"/>
  <c r="J417" i="13"/>
  <c r="K417" i="13"/>
  <c r="L417" i="13"/>
  <c r="M417" i="13"/>
  <c r="H418" i="13"/>
  <c r="I418" i="13"/>
  <c r="J418" i="13"/>
  <c r="K418" i="13"/>
  <c r="L418" i="13"/>
  <c r="M418" i="13"/>
  <c r="H419" i="13"/>
  <c r="I419" i="13"/>
  <c r="J419" i="13"/>
  <c r="K419" i="13"/>
  <c r="L419" i="13"/>
  <c r="M419" i="13"/>
  <c r="H420" i="13"/>
  <c r="I420" i="13"/>
  <c r="J420" i="13"/>
  <c r="K420" i="13"/>
  <c r="L420" i="13"/>
  <c r="M420" i="13"/>
  <c r="H421" i="13"/>
  <c r="I421" i="13"/>
  <c r="J421" i="13"/>
  <c r="K421" i="13"/>
  <c r="L421" i="13"/>
  <c r="M421" i="13"/>
  <c r="H422" i="13"/>
  <c r="I422" i="13"/>
  <c r="J422" i="13"/>
  <c r="K422" i="13"/>
  <c r="L422" i="13"/>
  <c r="M422" i="13"/>
  <c r="H423" i="13"/>
  <c r="I423" i="13"/>
  <c r="J423" i="13"/>
  <c r="K423" i="13"/>
  <c r="L423" i="13"/>
  <c r="M423" i="13"/>
  <c r="H424" i="13"/>
  <c r="I424" i="13"/>
  <c r="J424" i="13"/>
  <c r="K424" i="13"/>
  <c r="L424" i="13"/>
  <c r="M424" i="13"/>
  <c r="H425" i="13"/>
  <c r="I425" i="13"/>
  <c r="J425" i="13"/>
  <c r="K425" i="13"/>
  <c r="L425" i="13"/>
  <c r="M425" i="13"/>
  <c r="H426" i="13"/>
  <c r="I426" i="13"/>
  <c r="J426" i="13"/>
  <c r="K426" i="13"/>
  <c r="L426" i="13"/>
  <c r="M426" i="13"/>
  <c r="H427" i="13"/>
  <c r="I427" i="13"/>
  <c r="J427" i="13"/>
  <c r="K427" i="13"/>
  <c r="L427" i="13"/>
  <c r="M427" i="13"/>
  <c r="H428" i="13"/>
  <c r="I428" i="13"/>
  <c r="J428" i="13"/>
  <c r="K428" i="13"/>
  <c r="L428" i="13"/>
  <c r="M428" i="13"/>
  <c r="H429" i="13"/>
  <c r="I429" i="13"/>
  <c r="J429" i="13"/>
  <c r="K429" i="13"/>
  <c r="L429" i="13"/>
  <c r="M429" i="13"/>
  <c r="H430" i="13"/>
  <c r="I430" i="13"/>
  <c r="J430" i="13"/>
  <c r="K430" i="13"/>
  <c r="L430" i="13"/>
  <c r="M430" i="13"/>
  <c r="H431" i="13"/>
  <c r="I431" i="13"/>
  <c r="J431" i="13"/>
  <c r="K431" i="13"/>
  <c r="L431" i="13"/>
  <c r="M431" i="13"/>
  <c r="H432" i="13"/>
  <c r="I432" i="13"/>
  <c r="J432" i="13"/>
  <c r="K432" i="13"/>
  <c r="L432" i="13"/>
  <c r="M432" i="13"/>
  <c r="H433" i="13"/>
  <c r="I433" i="13"/>
  <c r="J433" i="13"/>
  <c r="K433" i="13"/>
  <c r="L433" i="13"/>
  <c r="M433" i="13"/>
  <c r="H434" i="13"/>
  <c r="I434" i="13"/>
  <c r="J434" i="13"/>
  <c r="K434" i="13"/>
  <c r="L434" i="13"/>
  <c r="M434" i="13"/>
  <c r="H435" i="13"/>
  <c r="I435" i="13"/>
  <c r="J435" i="13"/>
  <c r="K435" i="13"/>
  <c r="L435" i="13"/>
  <c r="M435" i="13"/>
  <c r="H436" i="13"/>
  <c r="I436" i="13"/>
  <c r="J436" i="13"/>
  <c r="K436" i="13"/>
  <c r="L436" i="13"/>
  <c r="M436" i="13"/>
  <c r="H437" i="13"/>
  <c r="I437" i="13"/>
  <c r="J437" i="13"/>
  <c r="K437" i="13"/>
  <c r="L437" i="13"/>
  <c r="M437" i="13"/>
  <c r="H438" i="13"/>
  <c r="I438" i="13"/>
  <c r="J438" i="13"/>
  <c r="K438" i="13"/>
  <c r="L438" i="13"/>
  <c r="M438" i="13"/>
  <c r="H439" i="13"/>
  <c r="I439" i="13"/>
  <c r="J439" i="13"/>
  <c r="K439" i="13"/>
  <c r="L439" i="13"/>
  <c r="M439" i="13"/>
  <c r="H440" i="13"/>
  <c r="I440" i="13"/>
  <c r="J440" i="13"/>
  <c r="K440" i="13"/>
  <c r="L440" i="13"/>
  <c r="M440" i="13"/>
  <c r="H441" i="13"/>
  <c r="I441" i="13"/>
  <c r="J441" i="13"/>
  <c r="K441" i="13"/>
  <c r="L441" i="13"/>
  <c r="M441" i="13"/>
  <c r="H442" i="13"/>
  <c r="I442" i="13"/>
  <c r="J442" i="13"/>
  <c r="K442" i="13"/>
  <c r="L442" i="13"/>
  <c r="M442" i="13"/>
  <c r="H443" i="13"/>
  <c r="I443" i="13"/>
  <c r="J443" i="13"/>
  <c r="K443" i="13"/>
  <c r="L443" i="13"/>
  <c r="M443" i="13"/>
  <c r="H444" i="13"/>
  <c r="I444" i="13"/>
  <c r="J444" i="13"/>
  <c r="K444" i="13"/>
  <c r="L444" i="13"/>
  <c r="M444" i="13"/>
  <c r="H445" i="13"/>
  <c r="I445" i="13"/>
  <c r="J445" i="13"/>
  <c r="K445" i="13"/>
  <c r="L445" i="13"/>
  <c r="M445" i="13"/>
  <c r="H446" i="13"/>
  <c r="I446" i="13"/>
  <c r="J446" i="13"/>
  <c r="K446" i="13"/>
  <c r="L446" i="13"/>
  <c r="M446" i="13"/>
  <c r="H447" i="13"/>
  <c r="I447" i="13"/>
  <c r="J447" i="13"/>
  <c r="K447" i="13"/>
  <c r="L447" i="13"/>
  <c r="M447" i="13"/>
  <c r="H448" i="13"/>
  <c r="I448" i="13"/>
  <c r="J448" i="13"/>
  <c r="K448" i="13"/>
  <c r="L448" i="13"/>
  <c r="M448" i="13"/>
  <c r="H449" i="13"/>
  <c r="I449" i="13"/>
  <c r="J449" i="13"/>
  <c r="K449" i="13"/>
  <c r="L449" i="13"/>
  <c r="M449" i="13"/>
  <c r="H450" i="13"/>
  <c r="I450" i="13"/>
  <c r="J450" i="13"/>
  <c r="K450" i="13"/>
  <c r="L450" i="13"/>
  <c r="M450" i="13"/>
  <c r="H451" i="13"/>
  <c r="I451" i="13"/>
  <c r="J451" i="13"/>
  <c r="K451" i="13"/>
  <c r="L451" i="13"/>
  <c r="M451" i="13"/>
  <c r="H452" i="13"/>
  <c r="I452" i="13"/>
  <c r="J452" i="13"/>
  <c r="K452" i="13"/>
  <c r="L452" i="13"/>
  <c r="M452" i="13"/>
  <c r="H453" i="13"/>
  <c r="I453" i="13"/>
  <c r="J453" i="13"/>
  <c r="K453" i="13"/>
  <c r="L453" i="13"/>
  <c r="M453" i="13"/>
  <c r="H454" i="13"/>
  <c r="I454" i="13"/>
  <c r="J454" i="13"/>
  <c r="K454" i="13"/>
  <c r="L454" i="13"/>
  <c r="M454" i="13"/>
  <c r="H455" i="13"/>
  <c r="I455" i="13"/>
  <c r="J455" i="13"/>
  <c r="K455" i="13"/>
  <c r="L455" i="13"/>
  <c r="M455" i="13"/>
  <c r="H456" i="13"/>
  <c r="I456" i="13"/>
  <c r="J456" i="13"/>
  <c r="K456" i="13"/>
  <c r="L456" i="13"/>
  <c r="M456" i="13"/>
  <c r="H457" i="13"/>
  <c r="I457" i="13"/>
  <c r="J457" i="13"/>
  <c r="K457" i="13"/>
  <c r="L457" i="13"/>
  <c r="M457" i="13"/>
  <c r="H458" i="13"/>
  <c r="I458" i="13"/>
  <c r="J458" i="13"/>
  <c r="K458" i="13"/>
  <c r="L458" i="13"/>
  <c r="M458" i="13"/>
  <c r="H459" i="13"/>
  <c r="I459" i="13"/>
  <c r="J459" i="13"/>
  <c r="K459" i="13"/>
  <c r="L459" i="13"/>
  <c r="M459" i="13"/>
  <c r="H460" i="13"/>
  <c r="I460" i="13"/>
  <c r="J460" i="13"/>
  <c r="K460" i="13"/>
  <c r="L460" i="13"/>
  <c r="M460" i="13"/>
  <c r="H461" i="13"/>
  <c r="I461" i="13"/>
  <c r="J461" i="13"/>
  <c r="K461" i="13"/>
  <c r="L461" i="13"/>
  <c r="M461" i="13"/>
  <c r="H462" i="13"/>
  <c r="I462" i="13"/>
  <c r="J462" i="13"/>
  <c r="K462" i="13"/>
  <c r="L462" i="13"/>
  <c r="M462" i="13"/>
  <c r="H463" i="13"/>
  <c r="I463" i="13"/>
  <c r="J463" i="13"/>
  <c r="K463" i="13"/>
  <c r="L463" i="13"/>
  <c r="M463" i="13"/>
  <c r="H464" i="13"/>
  <c r="I464" i="13"/>
  <c r="J464" i="13"/>
  <c r="K464" i="13"/>
  <c r="L464" i="13"/>
  <c r="M464" i="13"/>
  <c r="H465" i="13"/>
  <c r="I465" i="13"/>
  <c r="J465" i="13"/>
  <c r="K465" i="13"/>
  <c r="L465" i="13"/>
  <c r="M465" i="13"/>
  <c r="H466" i="13"/>
  <c r="I466" i="13"/>
  <c r="J466" i="13"/>
  <c r="K466" i="13"/>
  <c r="L466" i="13"/>
  <c r="M466" i="13"/>
  <c r="H467" i="13"/>
  <c r="I467" i="13"/>
  <c r="J467" i="13"/>
  <c r="K467" i="13"/>
  <c r="L467" i="13"/>
  <c r="M467" i="13"/>
  <c r="H468" i="13"/>
  <c r="I468" i="13"/>
  <c r="J468" i="13"/>
  <c r="K468" i="13"/>
  <c r="L468" i="13"/>
  <c r="M468" i="13"/>
  <c r="H469" i="13"/>
  <c r="I469" i="13"/>
  <c r="J469" i="13"/>
  <c r="K469" i="13"/>
  <c r="L469" i="13"/>
  <c r="M469" i="13"/>
  <c r="H470" i="13"/>
  <c r="I470" i="13"/>
  <c r="J470" i="13"/>
  <c r="K470" i="13"/>
  <c r="L470" i="13"/>
  <c r="M470" i="13"/>
  <c r="H471" i="13"/>
  <c r="I471" i="13"/>
  <c r="J471" i="13"/>
  <c r="K471" i="13"/>
  <c r="L471" i="13"/>
  <c r="M471" i="13"/>
  <c r="H472" i="13"/>
  <c r="I472" i="13"/>
  <c r="J472" i="13"/>
  <c r="K472" i="13"/>
  <c r="L472" i="13"/>
  <c r="M472" i="13"/>
  <c r="H473" i="13"/>
  <c r="I473" i="13"/>
  <c r="J473" i="13"/>
  <c r="K473" i="13"/>
  <c r="L473" i="13"/>
  <c r="M473" i="13"/>
  <c r="H474" i="13"/>
  <c r="I474" i="13"/>
  <c r="J474" i="13"/>
  <c r="K474" i="13"/>
  <c r="L474" i="13"/>
  <c r="M474" i="13"/>
  <c r="H475" i="13"/>
  <c r="I475" i="13"/>
  <c r="J475" i="13"/>
  <c r="K475" i="13"/>
  <c r="L475" i="13"/>
  <c r="M475" i="13"/>
  <c r="H476" i="13"/>
  <c r="I476" i="13"/>
  <c r="J476" i="13"/>
  <c r="K476" i="13"/>
  <c r="L476" i="13"/>
  <c r="M476" i="13"/>
  <c r="H477" i="13"/>
  <c r="I477" i="13"/>
  <c r="J477" i="13"/>
  <c r="K477" i="13"/>
  <c r="L477" i="13"/>
  <c r="M477" i="13"/>
  <c r="H478" i="13"/>
  <c r="I478" i="13"/>
  <c r="J478" i="13"/>
  <c r="K478" i="13"/>
  <c r="L478" i="13"/>
  <c r="M478" i="13"/>
  <c r="H479" i="13"/>
  <c r="I479" i="13"/>
  <c r="J479" i="13"/>
  <c r="K479" i="13"/>
  <c r="L479" i="13"/>
  <c r="M479" i="13"/>
  <c r="H480" i="13"/>
  <c r="I480" i="13"/>
  <c r="J480" i="13"/>
  <c r="K480" i="13"/>
  <c r="L480" i="13"/>
  <c r="M480" i="13"/>
  <c r="H481" i="13"/>
  <c r="I481" i="13"/>
  <c r="J481" i="13"/>
  <c r="K481" i="13"/>
  <c r="L481" i="13"/>
  <c r="M481" i="13"/>
  <c r="H482" i="13"/>
  <c r="I482" i="13"/>
  <c r="J482" i="13"/>
  <c r="K482" i="13"/>
  <c r="L482" i="13"/>
  <c r="M482" i="13"/>
  <c r="H483" i="13"/>
  <c r="I483" i="13"/>
  <c r="J483" i="13"/>
  <c r="K483" i="13"/>
  <c r="L483" i="13"/>
  <c r="M483" i="13"/>
  <c r="H484" i="13"/>
  <c r="I484" i="13"/>
  <c r="J484" i="13"/>
  <c r="K484" i="13"/>
  <c r="L484" i="13"/>
  <c r="M484" i="13"/>
  <c r="H485" i="13"/>
  <c r="I485" i="13"/>
  <c r="J485" i="13"/>
  <c r="K485" i="13"/>
  <c r="L485" i="13"/>
  <c r="M485" i="13"/>
  <c r="H486" i="13"/>
  <c r="I486" i="13"/>
  <c r="J486" i="13"/>
  <c r="K486" i="13"/>
  <c r="L486" i="13"/>
  <c r="M486" i="13"/>
  <c r="H487" i="13"/>
  <c r="I487" i="13"/>
  <c r="J487" i="13"/>
  <c r="K487" i="13"/>
  <c r="L487" i="13"/>
  <c r="M487" i="13"/>
  <c r="H488" i="13"/>
  <c r="I488" i="13"/>
  <c r="J488" i="13"/>
  <c r="K488" i="13"/>
  <c r="L488" i="13"/>
  <c r="M488" i="13"/>
  <c r="H489" i="13"/>
  <c r="I489" i="13"/>
  <c r="J489" i="13"/>
  <c r="K489" i="13"/>
  <c r="L489" i="13"/>
  <c r="M489" i="13"/>
  <c r="H490" i="13"/>
  <c r="I490" i="13"/>
  <c r="J490" i="13"/>
  <c r="K490" i="13"/>
  <c r="L490" i="13"/>
  <c r="M490" i="13"/>
  <c r="H491" i="13"/>
  <c r="I491" i="13"/>
  <c r="J491" i="13"/>
  <c r="K491" i="13"/>
  <c r="L491" i="13"/>
  <c r="M491" i="13"/>
  <c r="H492" i="13"/>
  <c r="I492" i="13"/>
  <c r="J492" i="13"/>
  <c r="K492" i="13"/>
  <c r="L492" i="13"/>
  <c r="M492" i="13"/>
  <c r="H493" i="13"/>
  <c r="I493" i="13"/>
  <c r="J493" i="13"/>
  <c r="K493" i="13"/>
  <c r="L493" i="13"/>
  <c r="M493" i="13"/>
  <c r="H494" i="13"/>
  <c r="I494" i="13"/>
  <c r="J494" i="13"/>
  <c r="K494" i="13"/>
  <c r="L494" i="13"/>
  <c r="M494" i="13"/>
  <c r="H495" i="13"/>
  <c r="I495" i="13"/>
  <c r="J495" i="13"/>
  <c r="K495" i="13"/>
  <c r="L495" i="13"/>
  <c r="M495" i="13"/>
  <c r="H496" i="13"/>
  <c r="I496" i="13"/>
  <c r="J496" i="13"/>
  <c r="K496" i="13"/>
  <c r="L496" i="13"/>
  <c r="M496" i="13"/>
  <c r="H497" i="13"/>
  <c r="I497" i="13"/>
  <c r="J497" i="13"/>
  <c r="K497" i="13"/>
  <c r="L497" i="13"/>
  <c r="M497" i="13"/>
  <c r="H498" i="13"/>
  <c r="I498" i="13"/>
  <c r="J498" i="13"/>
  <c r="K498" i="13"/>
  <c r="L498" i="13"/>
  <c r="M498" i="13"/>
  <c r="H499" i="13"/>
  <c r="I499" i="13"/>
  <c r="J499" i="13"/>
  <c r="K499" i="13"/>
  <c r="L499" i="13"/>
  <c r="M499" i="13"/>
  <c r="H500" i="13"/>
  <c r="I500" i="13"/>
  <c r="J500" i="13"/>
  <c r="K500" i="13"/>
  <c r="L500" i="13"/>
  <c r="M500" i="13"/>
  <c r="H501" i="13"/>
  <c r="I501" i="13"/>
  <c r="J501" i="13"/>
  <c r="K501" i="13"/>
  <c r="L501" i="13"/>
  <c r="M501" i="13"/>
  <c r="H502" i="13"/>
  <c r="I502" i="13"/>
  <c r="J502" i="13"/>
  <c r="K502" i="13"/>
  <c r="L502" i="13"/>
  <c r="M502" i="13"/>
  <c r="H503" i="13"/>
  <c r="I503" i="13"/>
  <c r="J503" i="13"/>
  <c r="K503" i="13"/>
  <c r="L503" i="13"/>
  <c r="M503" i="13"/>
  <c r="H504" i="13"/>
  <c r="I504" i="13"/>
  <c r="J504" i="13"/>
  <c r="K504" i="13"/>
  <c r="L504" i="13"/>
  <c r="M504" i="13"/>
  <c r="H505" i="13"/>
  <c r="I505" i="13"/>
  <c r="J505" i="13"/>
  <c r="K505" i="13"/>
  <c r="L505" i="13"/>
  <c r="M505" i="13"/>
  <c r="H506" i="13"/>
  <c r="I506" i="13"/>
  <c r="J506" i="13"/>
  <c r="K506" i="13"/>
  <c r="L506" i="13"/>
  <c r="M506" i="13"/>
  <c r="H507" i="13"/>
  <c r="I507" i="13"/>
  <c r="J507" i="13"/>
  <c r="K507" i="13"/>
  <c r="L507" i="13"/>
  <c r="M507" i="13"/>
  <c r="H508" i="13"/>
  <c r="I508" i="13"/>
  <c r="J508" i="13"/>
  <c r="K508" i="13"/>
  <c r="L508" i="13"/>
  <c r="M508" i="13"/>
  <c r="H509" i="13"/>
  <c r="I509" i="13"/>
  <c r="J509" i="13"/>
  <c r="K509" i="13"/>
  <c r="L509" i="13"/>
  <c r="M509" i="13"/>
  <c r="H510" i="13"/>
  <c r="I510" i="13"/>
  <c r="J510" i="13"/>
  <c r="K510" i="13"/>
  <c r="L510" i="13"/>
  <c r="M510" i="13"/>
  <c r="H511" i="13"/>
  <c r="I511" i="13"/>
  <c r="J511" i="13"/>
  <c r="K511" i="13"/>
  <c r="L511" i="13"/>
  <c r="M511" i="13"/>
  <c r="H512" i="13"/>
  <c r="I512" i="13"/>
  <c r="J512" i="13"/>
  <c r="K512" i="13"/>
  <c r="L512" i="13"/>
  <c r="M512" i="13"/>
  <c r="H513" i="13"/>
  <c r="I513" i="13"/>
  <c r="J513" i="13"/>
  <c r="K513" i="13"/>
  <c r="L513" i="13"/>
  <c r="M513" i="13"/>
  <c r="H514" i="13"/>
  <c r="I514" i="13"/>
  <c r="J514" i="13"/>
  <c r="K514" i="13"/>
  <c r="L514" i="13"/>
  <c r="M514" i="13"/>
  <c r="H515" i="13"/>
  <c r="I515" i="13"/>
  <c r="J515" i="13"/>
  <c r="K515" i="13"/>
  <c r="L515" i="13"/>
  <c r="M515" i="13"/>
  <c r="H516" i="13"/>
  <c r="I516" i="13"/>
  <c r="J516" i="13"/>
  <c r="K516" i="13"/>
  <c r="L516" i="13"/>
  <c r="M516" i="13"/>
  <c r="H517" i="13"/>
  <c r="I517" i="13"/>
  <c r="J517" i="13"/>
  <c r="K517" i="13"/>
  <c r="L517" i="13"/>
  <c r="M517" i="13"/>
  <c r="H518" i="13"/>
  <c r="I518" i="13"/>
  <c r="J518" i="13"/>
  <c r="K518" i="13"/>
  <c r="L518" i="13"/>
  <c r="M518" i="13"/>
  <c r="H519" i="13"/>
  <c r="I519" i="13"/>
  <c r="J519" i="13"/>
  <c r="K519" i="13"/>
  <c r="L519" i="13"/>
  <c r="M519" i="13"/>
  <c r="H520" i="13"/>
  <c r="I520" i="13"/>
  <c r="J520" i="13"/>
  <c r="K520" i="13"/>
  <c r="L520" i="13"/>
  <c r="M520" i="13"/>
  <c r="H521" i="13"/>
  <c r="I521" i="13"/>
  <c r="J521" i="13"/>
  <c r="K521" i="13"/>
  <c r="L521" i="13"/>
  <c r="M521" i="13"/>
  <c r="H522" i="13"/>
  <c r="I522" i="13"/>
  <c r="J522" i="13"/>
  <c r="K522" i="13"/>
  <c r="L522" i="13"/>
  <c r="M522" i="13"/>
  <c r="H523" i="13"/>
  <c r="I523" i="13"/>
  <c r="J523" i="13"/>
  <c r="K523" i="13"/>
  <c r="L523" i="13"/>
  <c r="M523" i="13"/>
  <c r="H524" i="13"/>
  <c r="I524" i="13"/>
  <c r="J524" i="13"/>
  <c r="K524" i="13"/>
  <c r="L524" i="13"/>
  <c r="M524" i="13"/>
  <c r="H525" i="13"/>
  <c r="I525" i="13"/>
  <c r="J525" i="13"/>
  <c r="K525" i="13"/>
  <c r="L525" i="13"/>
  <c r="M525" i="13"/>
  <c r="H526" i="13"/>
  <c r="I526" i="13"/>
  <c r="J526" i="13"/>
  <c r="K526" i="13"/>
  <c r="L526" i="13"/>
  <c r="M526" i="13"/>
  <c r="H527" i="13"/>
  <c r="I527" i="13"/>
  <c r="J527" i="13"/>
  <c r="K527" i="13"/>
  <c r="L527" i="13"/>
  <c r="M527" i="13"/>
  <c r="H528" i="13"/>
  <c r="I528" i="13"/>
  <c r="J528" i="13"/>
  <c r="K528" i="13"/>
  <c r="L528" i="13"/>
  <c r="M528" i="13"/>
  <c r="H529" i="13"/>
  <c r="I529" i="13"/>
  <c r="J529" i="13"/>
  <c r="K529" i="13"/>
  <c r="L529" i="13"/>
  <c r="M529" i="13"/>
  <c r="H530" i="13"/>
  <c r="I530" i="13"/>
  <c r="J530" i="13"/>
  <c r="K530" i="13"/>
  <c r="L530" i="13"/>
  <c r="M530" i="13"/>
  <c r="H531" i="13"/>
  <c r="I531" i="13"/>
  <c r="J531" i="13"/>
  <c r="K531" i="13"/>
  <c r="L531" i="13"/>
  <c r="M531" i="13"/>
  <c r="H532" i="13"/>
  <c r="I532" i="13"/>
  <c r="J532" i="13"/>
  <c r="K532" i="13"/>
  <c r="L532" i="13"/>
  <c r="M532" i="13"/>
  <c r="H533" i="13"/>
  <c r="I533" i="13"/>
  <c r="J533" i="13"/>
  <c r="K533" i="13"/>
  <c r="L533" i="13"/>
  <c r="M533" i="13"/>
  <c r="H534" i="13"/>
  <c r="I534" i="13"/>
  <c r="J534" i="13"/>
  <c r="K534" i="13"/>
  <c r="L534" i="13"/>
  <c r="M534" i="13"/>
  <c r="H535" i="13"/>
  <c r="I535" i="13"/>
  <c r="J535" i="13"/>
  <c r="K535" i="13"/>
  <c r="L535" i="13"/>
  <c r="M535" i="13"/>
  <c r="H536" i="13"/>
  <c r="I536" i="13"/>
  <c r="J536" i="13"/>
  <c r="K536" i="13"/>
  <c r="L536" i="13"/>
  <c r="M536" i="13"/>
  <c r="H537" i="13"/>
  <c r="I537" i="13"/>
  <c r="J537" i="13"/>
  <c r="K537" i="13"/>
  <c r="L537" i="13"/>
  <c r="M537" i="13"/>
  <c r="H538" i="13"/>
  <c r="I538" i="13"/>
  <c r="J538" i="13"/>
  <c r="K538" i="13"/>
  <c r="L538" i="13"/>
  <c r="M538" i="13"/>
  <c r="H539" i="13"/>
  <c r="I539" i="13"/>
  <c r="J539" i="13"/>
  <c r="K539" i="13"/>
  <c r="L539" i="13"/>
  <c r="M539" i="13"/>
  <c r="H540" i="13"/>
  <c r="I540" i="13"/>
  <c r="J540" i="13"/>
  <c r="K540" i="13"/>
  <c r="L540" i="13"/>
  <c r="M540" i="13"/>
  <c r="H541" i="13"/>
  <c r="I541" i="13"/>
  <c r="J541" i="13"/>
  <c r="K541" i="13"/>
  <c r="L541" i="13"/>
  <c r="M541" i="13"/>
  <c r="I3" i="13"/>
  <c r="J3" i="13"/>
  <c r="K3" i="13"/>
  <c r="L3" i="13"/>
  <c r="M3" i="13"/>
  <c r="H3" i="13"/>
  <c r="AB12" i="1" l="1"/>
  <c r="M27" i="1" l="1"/>
  <c r="N27" i="1" s="1"/>
  <c r="M26" i="1"/>
  <c r="N26" i="1" s="1"/>
  <c r="M48" i="1"/>
  <c r="N48" i="1" s="1"/>
  <c r="M45" i="1"/>
  <c r="N45" i="1" s="1"/>
  <c r="M43" i="1"/>
  <c r="N43" i="1" s="1"/>
  <c r="M41" i="1"/>
  <c r="N41" i="1" s="1"/>
  <c r="M38" i="1"/>
  <c r="N38" i="1" s="1"/>
  <c r="M39" i="1"/>
  <c r="N39" i="1" s="1"/>
  <c r="M42" i="1"/>
  <c r="N42" i="1" s="1"/>
  <c r="M40" i="1"/>
  <c r="N40" i="1" s="1"/>
  <c r="M44" i="1"/>
  <c r="N44" i="1" s="1"/>
  <c r="M51" i="1"/>
  <c r="N51" i="1" s="1"/>
  <c r="M52" i="1"/>
  <c r="N52" i="1" s="1"/>
  <c r="M46" i="1"/>
  <c r="N46" i="1" s="1"/>
  <c r="M47" i="1"/>
  <c r="N47" i="1" s="1"/>
  <c r="M35" i="1"/>
  <c r="N35" i="1" s="1"/>
  <c r="M11" i="1"/>
  <c r="N11" i="1" s="1"/>
  <c r="M6" i="1"/>
  <c r="N6" i="1" s="1"/>
  <c r="N7" i="1"/>
  <c r="M34" i="1"/>
  <c r="N34" i="1" s="1"/>
  <c r="M24" i="1"/>
  <c r="N24" i="1" s="1"/>
  <c r="N22" i="1"/>
  <c r="N23" i="1"/>
  <c r="M37" i="1"/>
  <c r="N37" i="1" s="1"/>
  <c r="M17" i="1"/>
  <c r="N17" i="1" s="1"/>
  <c r="M19" i="1"/>
  <c r="N19" i="1" s="1"/>
  <c r="M18" i="1"/>
  <c r="N18" i="1" s="1"/>
  <c r="M14" i="1"/>
  <c r="N14" i="1" s="1"/>
  <c r="M36" i="1"/>
  <c r="N36" i="1" s="1"/>
  <c r="M33" i="1"/>
  <c r="N33" i="1" s="1"/>
  <c r="N32" i="1"/>
  <c r="M28" i="1"/>
  <c r="N28" i="1" s="1"/>
  <c r="M29" i="1"/>
  <c r="N29" i="1" s="1"/>
  <c r="M30" i="1"/>
  <c r="N30" i="1" s="1"/>
  <c r="M49" i="1"/>
  <c r="N49" i="1" s="1"/>
  <c r="M9" i="1"/>
  <c r="N9" i="1" s="1"/>
  <c r="N10" i="1"/>
  <c r="N8" i="1"/>
  <c r="M12" i="1"/>
  <c r="M15" i="1"/>
  <c r="N15" i="1" s="1"/>
  <c r="M5" i="1"/>
  <c r="N5" i="1" s="1"/>
  <c r="M31" i="1"/>
  <c r="N31" i="1" s="1"/>
  <c r="N3" i="1"/>
  <c r="M50" i="1"/>
  <c r="N50" i="1" s="1"/>
  <c r="M4" i="1"/>
  <c r="N4" i="1" s="1"/>
  <c r="N20" i="1"/>
  <c r="M21" i="1"/>
  <c r="N21" i="1" s="1"/>
  <c r="M16" i="1"/>
  <c r="N16" i="1" s="1"/>
  <c r="M25" i="1"/>
  <c r="N25" i="1" s="1"/>
  <c r="AD13" i="1" l="1"/>
  <c r="AD12" i="1"/>
  <c r="F79" i="12" l="1"/>
  <c r="F94" i="12"/>
  <c r="F95" i="12"/>
  <c r="F96" i="12"/>
  <c r="F97" i="12"/>
  <c r="F98" i="12"/>
  <c r="F99" i="12"/>
  <c r="F100" i="12"/>
  <c r="F101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8" i="12"/>
  <c r="F142" i="12"/>
  <c r="F148" i="12"/>
  <c r="F150" i="12"/>
  <c r="F153" i="12"/>
  <c r="F155" i="12"/>
  <c r="F157" i="12"/>
  <c r="F172" i="12"/>
  <c r="F175" i="12"/>
  <c r="F185" i="12"/>
  <c r="F201" i="12"/>
  <c r="F206" i="12"/>
  <c r="F216" i="12"/>
  <c r="F220" i="12"/>
  <c r="F352" i="12"/>
  <c r="F354" i="12"/>
  <c r="F356" i="12"/>
  <c r="F359" i="12"/>
  <c r="F360" i="12"/>
  <c r="F361" i="12"/>
  <c r="F362" i="12"/>
  <c r="F363" i="12"/>
  <c r="F364" i="12"/>
  <c r="F365" i="12"/>
  <c r="F366" i="12"/>
  <c r="F367" i="12"/>
  <c r="F368" i="12"/>
  <c r="F372" i="12"/>
  <c r="F373" i="12"/>
  <c r="F374" i="12"/>
  <c r="F375" i="12"/>
  <c r="F376" i="12"/>
  <c r="F377" i="12"/>
  <c r="F378" i="12"/>
  <c r="F379" i="12"/>
  <c r="F380" i="12"/>
  <c r="F381" i="12"/>
  <c r="F382" i="12"/>
  <c r="F383" i="12"/>
  <c r="F384" i="12"/>
  <c r="F385" i="12"/>
  <c r="F386" i="12"/>
  <c r="F387" i="12"/>
  <c r="F388" i="12"/>
  <c r="F389" i="12"/>
  <c r="F390" i="12"/>
  <c r="F391" i="12"/>
  <c r="F392" i="12"/>
  <c r="F393" i="12"/>
  <c r="F394" i="12"/>
  <c r="F395" i="12"/>
  <c r="F397" i="12"/>
  <c r="F398" i="12"/>
  <c r="F399" i="12"/>
  <c r="F400" i="12"/>
  <c r="F403" i="12"/>
  <c r="F404" i="12"/>
  <c r="F406" i="12"/>
  <c r="F407" i="12"/>
  <c r="F408" i="12"/>
  <c r="F409" i="12"/>
  <c r="F410" i="12"/>
  <c r="F411" i="12"/>
  <c r="F412" i="12"/>
  <c r="F413" i="12"/>
  <c r="F414" i="12"/>
  <c r="F415" i="12"/>
  <c r="F416" i="12"/>
  <c r="F417" i="12"/>
  <c r="F418" i="12"/>
  <c r="F419" i="12"/>
  <c r="F420" i="12"/>
  <c r="F421" i="12"/>
  <c r="F422" i="12"/>
  <c r="F423" i="12"/>
  <c r="F424" i="12"/>
  <c r="F425" i="12"/>
  <c r="F426" i="12"/>
  <c r="F427" i="12"/>
  <c r="F428" i="12"/>
  <c r="F429" i="12"/>
  <c r="F430" i="12"/>
  <c r="F431" i="12"/>
  <c r="F432" i="12"/>
  <c r="F433" i="12"/>
  <c r="F434" i="12"/>
  <c r="F435" i="12"/>
  <c r="F436" i="12"/>
  <c r="F437" i="12"/>
  <c r="F438" i="12"/>
  <c r="F439" i="12"/>
  <c r="F440" i="12"/>
  <c r="F441" i="12"/>
  <c r="F442" i="12"/>
  <c r="F443" i="12"/>
  <c r="F444" i="12"/>
  <c r="F446" i="12"/>
  <c r="F447" i="12"/>
  <c r="F448" i="12"/>
  <c r="F449" i="12"/>
  <c r="F450" i="12"/>
  <c r="F451" i="12"/>
  <c r="F452" i="12"/>
  <c r="F453" i="12"/>
  <c r="F454" i="12"/>
  <c r="F455" i="12"/>
  <c r="F456" i="12"/>
  <c r="F457" i="12"/>
  <c r="F458" i="12"/>
  <c r="F459" i="12"/>
  <c r="F460" i="12"/>
  <c r="F461" i="12"/>
  <c r="F462" i="12"/>
  <c r="F463" i="12"/>
  <c r="F464" i="12"/>
  <c r="F465" i="12"/>
  <c r="F466" i="12"/>
  <c r="F467" i="12"/>
  <c r="F468" i="12"/>
  <c r="F469" i="12"/>
  <c r="F470" i="12"/>
  <c r="F471" i="12"/>
  <c r="F472" i="12"/>
  <c r="F473" i="12"/>
  <c r="F474" i="12"/>
  <c r="F475" i="12"/>
  <c r="F476" i="12"/>
  <c r="F477" i="12"/>
  <c r="F478" i="12"/>
  <c r="F479" i="12"/>
  <c r="F480" i="12"/>
  <c r="F481" i="12"/>
  <c r="F482" i="12"/>
  <c r="F483" i="12"/>
  <c r="F484" i="12"/>
  <c r="F485" i="12"/>
  <c r="F486" i="12"/>
  <c r="F487" i="12"/>
  <c r="F488" i="12"/>
  <c r="F489" i="12"/>
  <c r="F490" i="12"/>
  <c r="F491" i="12"/>
  <c r="F492" i="12"/>
  <c r="F493" i="12"/>
  <c r="F494" i="12"/>
  <c r="F495" i="12"/>
  <c r="F496" i="12"/>
  <c r="F497" i="12"/>
  <c r="F498" i="12"/>
  <c r="F499" i="12"/>
  <c r="F500" i="12"/>
  <c r="F501" i="12"/>
  <c r="C30" i="1" l="1"/>
  <c r="C5" i="1"/>
  <c r="AB4" i="1" l="1"/>
  <c r="AC4" i="1"/>
  <c r="AD4" i="1"/>
  <c r="AB5" i="1"/>
  <c r="AC5" i="1"/>
  <c r="AD5" i="1"/>
  <c r="AB8" i="1"/>
  <c r="AC8" i="1"/>
  <c r="AD8" i="1"/>
  <c r="AC12" i="1"/>
  <c r="AB30" i="1"/>
  <c r="AC30" i="1"/>
  <c r="AD30" i="1"/>
  <c r="AB3" i="1"/>
  <c r="AC3" i="1"/>
  <c r="AD3" i="1"/>
  <c r="AB6" i="1"/>
  <c r="AC6" i="1"/>
  <c r="AD6" i="1"/>
  <c r="AB7" i="1"/>
  <c r="AC7" i="1"/>
  <c r="AD7" i="1"/>
  <c r="AB9" i="1"/>
  <c r="AC9" i="1"/>
  <c r="AD9" i="1"/>
  <c r="AB10" i="1"/>
  <c r="AC10" i="1"/>
  <c r="AD10" i="1"/>
  <c r="AB11" i="1"/>
  <c r="AC11" i="1"/>
  <c r="AD11" i="1"/>
  <c r="AB13" i="1"/>
  <c r="AC13" i="1"/>
  <c r="AB14" i="1"/>
  <c r="AC14" i="1"/>
  <c r="AD14" i="1"/>
  <c r="AB15" i="1"/>
  <c r="AC15" i="1"/>
  <c r="AD15" i="1"/>
  <c r="AB16" i="1"/>
  <c r="AC16" i="1"/>
  <c r="AD16" i="1"/>
  <c r="AB17" i="1"/>
  <c r="AC17" i="1"/>
  <c r="AD17" i="1"/>
  <c r="AB18" i="1"/>
  <c r="AC18" i="1"/>
  <c r="AD18" i="1"/>
  <c r="AB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7" i="1"/>
  <c r="AC27" i="1"/>
  <c r="AD27" i="1"/>
  <c r="AB26" i="1"/>
  <c r="AC26" i="1"/>
  <c r="AD26" i="1"/>
  <c r="AB28" i="1"/>
  <c r="AC28" i="1"/>
  <c r="AD28" i="1"/>
  <c r="AB29" i="1"/>
  <c r="AC29" i="1"/>
  <c r="AD29" i="1"/>
  <c r="AB31" i="1"/>
  <c r="AC31" i="1"/>
  <c r="AD31" i="1"/>
  <c r="AB32" i="1"/>
  <c r="AC32" i="1"/>
  <c r="AD32" i="1"/>
  <c r="AB33" i="1"/>
  <c r="AC33" i="1"/>
  <c r="AD33" i="1"/>
  <c r="AB34" i="1"/>
  <c r="AC34" i="1"/>
  <c r="AD34" i="1"/>
  <c r="AB35" i="1"/>
  <c r="AC35" i="1"/>
  <c r="AD35" i="1"/>
  <c r="AB36" i="1"/>
  <c r="AB37" i="1"/>
  <c r="AB38" i="1"/>
  <c r="AC38" i="1"/>
  <c r="AD38" i="1"/>
  <c r="AB39" i="1"/>
  <c r="AC39" i="1"/>
  <c r="AD39" i="1"/>
  <c r="AB40" i="1"/>
  <c r="AC40" i="1"/>
  <c r="AD40" i="1"/>
  <c r="AB42" i="1"/>
  <c r="AC42" i="1"/>
  <c r="AD42" i="1"/>
  <c r="AB44" i="1"/>
  <c r="AC44" i="1"/>
  <c r="AD44" i="1"/>
  <c r="AB51" i="1"/>
  <c r="AD51" i="1"/>
  <c r="AB52" i="1"/>
  <c r="AD52" i="1"/>
  <c r="AB46" i="1"/>
  <c r="AC46" i="1"/>
  <c r="AD46" i="1"/>
  <c r="AB47" i="1"/>
  <c r="AC47" i="1"/>
  <c r="AD47" i="1"/>
  <c r="AB41" i="1"/>
  <c r="AC41" i="1"/>
  <c r="AD41" i="1"/>
  <c r="AB43" i="1"/>
  <c r="AC43" i="1"/>
  <c r="AD43" i="1"/>
  <c r="AB45" i="1"/>
  <c r="AC45" i="1"/>
  <c r="AD45" i="1"/>
  <c r="AB48" i="1"/>
  <c r="AC48" i="1"/>
  <c r="AD48" i="1"/>
  <c r="AB50" i="1"/>
  <c r="AC50" i="1"/>
  <c r="AD50" i="1"/>
  <c r="AB49" i="1"/>
  <c r="AC49" i="1"/>
  <c r="AD49" i="1"/>
  <c r="N13" i="1" l="1"/>
  <c r="H342" i="13"/>
  <c r="F371" i="12" l="1"/>
  <c r="F369" i="12"/>
  <c r="F103" i="12"/>
  <c r="F405" i="12"/>
  <c r="N12" i="1"/>
  <c r="F370" i="12"/>
  <c r="F402" i="12"/>
  <c r="F445" i="12"/>
  <c r="F401" i="12"/>
  <c r="F102" i="12"/>
  <c r="H17" i="2"/>
  <c r="F17" i="2"/>
  <c r="C17" i="2"/>
  <c r="I17" i="2" l="1"/>
  <c r="Y5" i="11" l="1"/>
  <c r="Z5" i="11"/>
  <c r="AA5" i="11"/>
  <c r="Y6" i="11"/>
  <c r="Z6" i="11"/>
  <c r="AA6" i="11"/>
  <c r="Y7" i="11"/>
  <c r="Z7" i="11"/>
  <c r="AA7" i="11"/>
  <c r="Y8" i="11"/>
  <c r="Z8" i="11"/>
  <c r="AA8" i="11"/>
  <c r="Y9" i="11"/>
  <c r="Z9" i="11"/>
  <c r="AA9" i="11"/>
  <c r="Y10" i="11"/>
  <c r="Z10" i="11"/>
  <c r="AA10" i="11"/>
  <c r="Y11" i="11"/>
  <c r="Z11" i="11"/>
  <c r="AA11" i="11"/>
  <c r="Y12" i="11"/>
  <c r="Z12" i="11"/>
  <c r="AA12" i="11"/>
  <c r="Y13" i="11"/>
  <c r="Z13" i="11"/>
  <c r="AA13" i="11"/>
  <c r="Y14" i="11"/>
  <c r="Z14" i="11"/>
  <c r="AA14" i="11"/>
  <c r="Y15" i="11"/>
  <c r="Z15" i="11"/>
  <c r="AA15" i="11"/>
  <c r="Y16" i="11"/>
  <c r="Z16" i="11"/>
  <c r="AA16" i="11"/>
  <c r="Y17" i="11"/>
  <c r="Z17" i="11"/>
  <c r="AA17" i="11"/>
  <c r="Y18" i="11"/>
  <c r="Z18" i="11"/>
  <c r="AA18" i="11"/>
  <c r="Y19" i="11"/>
  <c r="Z19" i="11"/>
  <c r="AA19" i="11"/>
  <c r="Y20" i="11"/>
  <c r="Z20" i="11"/>
  <c r="AA20" i="11"/>
  <c r="Y21" i="11"/>
  <c r="Z21" i="11"/>
  <c r="AA21" i="11"/>
  <c r="Y22" i="11"/>
  <c r="Z22" i="11"/>
  <c r="AA22" i="11"/>
  <c r="Y23" i="11"/>
  <c r="Z23" i="11"/>
  <c r="AA23" i="11"/>
  <c r="Y24" i="11"/>
  <c r="Z24" i="11"/>
  <c r="AA24" i="11"/>
  <c r="Y25" i="11"/>
  <c r="Z25" i="11"/>
  <c r="AA25" i="11"/>
  <c r="Y26" i="11"/>
  <c r="Z26" i="11"/>
  <c r="AA26" i="11"/>
  <c r="Y27" i="11"/>
  <c r="Z27" i="11"/>
  <c r="AA27" i="11"/>
  <c r="Y28" i="11"/>
  <c r="Z28" i="11"/>
  <c r="AA28" i="11"/>
  <c r="Y29" i="11"/>
  <c r="Z29" i="11"/>
  <c r="AA29" i="11"/>
  <c r="Y30" i="11"/>
  <c r="Z30" i="11"/>
  <c r="AA30" i="11"/>
  <c r="Y31" i="11"/>
  <c r="Z31" i="11"/>
  <c r="AA31" i="11"/>
  <c r="Y32" i="11"/>
  <c r="Z32" i="11"/>
  <c r="AA32" i="11"/>
  <c r="Y33" i="11"/>
  <c r="Z33" i="11"/>
  <c r="AA33" i="11"/>
  <c r="Y34" i="11"/>
  <c r="Z34" i="11"/>
  <c r="AA34" i="11"/>
  <c r="Y35" i="11"/>
  <c r="Z35" i="11"/>
  <c r="AA35" i="11"/>
  <c r="Y36" i="11"/>
  <c r="Z36" i="11"/>
  <c r="AA36" i="11"/>
  <c r="Y37" i="11"/>
  <c r="Z37" i="11"/>
  <c r="AA37" i="11"/>
  <c r="Y38" i="11"/>
  <c r="Z38" i="11"/>
  <c r="AA38" i="11"/>
  <c r="Y39" i="11"/>
  <c r="Z39" i="11"/>
  <c r="AA39" i="11"/>
  <c r="Y40" i="11"/>
  <c r="Z40" i="11"/>
  <c r="AA40" i="11"/>
  <c r="Y41" i="11"/>
  <c r="Z41" i="11"/>
  <c r="AA41" i="11"/>
  <c r="Y42" i="11"/>
  <c r="Z42" i="11"/>
  <c r="AA42" i="11"/>
  <c r="Y43" i="11"/>
  <c r="Z43" i="11"/>
  <c r="AA43" i="11"/>
  <c r="Y44" i="11"/>
  <c r="Z44" i="11"/>
  <c r="AA44" i="11"/>
  <c r="Y45" i="11"/>
  <c r="Z45" i="11"/>
  <c r="AA45" i="11"/>
  <c r="Y46" i="11"/>
  <c r="Z46" i="11"/>
  <c r="AA46" i="11"/>
  <c r="Y47" i="11"/>
  <c r="Z47" i="11"/>
  <c r="AA47" i="11"/>
  <c r="Y48" i="11"/>
  <c r="Z48" i="11"/>
  <c r="AA48" i="11"/>
  <c r="Y49" i="11"/>
  <c r="Z49" i="11"/>
  <c r="AA49" i="11"/>
  <c r="Y50" i="11"/>
  <c r="Z50" i="11"/>
  <c r="AA50" i="11"/>
  <c r="Y51" i="11"/>
  <c r="Z51" i="11"/>
  <c r="AA51" i="11"/>
  <c r="Y52" i="11"/>
  <c r="Z52" i="11"/>
  <c r="AA52" i="11"/>
  <c r="Y53" i="11"/>
  <c r="Z53" i="11"/>
  <c r="AA53" i="11"/>
  <c r="AA4" i="11"/>
  <c r="Z4" i="11"/>
  <c r="Y4" i="11"/>
  <c r="A5" i="1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J1" i="11"/>
  <c r="H18" i="2" l="1"/>
  <c r="F18" i="2"/>
  <c r="C18" i="2"/>
  <c r="C22" i="2"/>
  <c r="H16" i="2"/>
  <c r="H15" i="2"/>
  <c r="H14" i="2"/>
  <c r="F16" i="2"/>
  <c r="F15" i="2"/>
  <c r="F14" i="2"/>
  <c r="C15" i="2"/>
  <c r="C16" i="2"/>
  <c r="C14" i="2"/>
  <c r="I18" i="2" l="1"/>
  <c r="Q42" i="1"/>
  <c r="Q46" i="1"/>
  <c r="Q43" i="1"/>
  <c r="Q48" i="1"/>
  <c r="Q5" i="1"/>
  <c r="Q38" i="1"/>
  <c r="Q40" i="1"/>
  <c r="Q47" i="1"/>
  <c r="Q41" i="1"/>
  <c r="Q50" i="1"/>
  <c r="Q30" i="1"/>
  <c r="Q51" i="1"/>
  <c r="Q45" i="1"/>
  <c r="Q7" i="1"/>
  <c r="Q10" i="1"/>
  <c r="Q14" i="1"/>
  <c r="Q20" i="1"/>
  <c r="Q24" i="1"/>
  <c r="Q26" i="1"/>
  <c r="Q29" i="1"/>
  <c r="Q32" i="1"/>
  <c r="Q35" i="1"/>
  <c r="Q49" i="1"/>
  <c r="Q4" i="1"/>
  <c r="Q44" i="1"/>
  <c r="Q6" i="1"/>
  <c r="Q11" i="1"/>
  <c r="Q18" i="1"/>
  <c r="Q25" i="1"/>
  <c r="Q28" i="1"/>
  <c r="Q36" i="1"/>
  <c r="Q37" i="1"/>
  <c r="Q39" i="1"/>
  <c r="Q12" i="1"/>
  <c r="Q9" i="1"/>
  <c r="Q16" i="1"/>
  <c r="Q21" i="1"/>
  <c r="Q23" i="1"/>
  <c r="Q52" i="1"/>
  <c r="Q13" i="1"/>
  <c r="Q19" i="1"/>
  <c r="Q34" i="1"/>
  <c r="Q17" i="1"/>
  <c r="Q22" i="1"/>
  <c r="Q3" i="1"/>
  <c r="Q27" i="1"/>
  <c r="Q33" i="1"/>
  <c r="Q8" i="1"/>
  <c r="Q15" i="1"/>
  <c r="Q31" i="1"/>
  <c r="Q5" i="9"/>
  <c r="Q7" i="9"/>
  <c r="Q9" i="9"/>
  <c r="Q11" i="9"/>
  <c r="Q13" i="9"/>
  <c r="Q15" i="9"/>
  <c r="Q17" i="9"/>
  <c r="Q19" i="9"/>
  <c r="Q21" i="9"/>
  <c r="Q23" i="9"/>
  <c r="Q25" i="9"/>
  <c r="Q5" i="7"/>
  <c r="Q9" i="7"/>
  <c r="Q13" i="7"/>
  <c r="Q17" i="7"/>
  <c r="Q21" i="7"/>
  <c r="Q25" i="7"/>
  <c r="Q29" i="7"/>
  <c r="Q33" i="7"/>
  <c r="Q37" i="7"/>
  <c r="Q41" i="7"/>
  <c r="Q45" i="7"/>
  <c r="Q49" i="7"/>
  <c r="Q53" i="7"/>
  <c r="Q57" i="7"/>
  <c r="Q61" i="7"/>
  <c r="Q65" i="7"/>
  <c r="Q69" i="7"/>
  <c r="Q73" i="7"/>
  <c r="Q77" i="7"/>
  <c r="Q81" i="7"/>
  <c r="Q85" i="7"/>
  <c r="Q89" i="7"/>
  <c r="Q93" i="7"/>
  <c r="Q97" i="7"/>
  <c r="Q101" i="7"/>
  <c r="Q105" i="7"/>
  <c r="L5" i="3"/>
  <c r="L9" i="3"/>
  <c r="L13" i="3"/>
  <c r="L17" i="3"/>
  <c r="L21" i="3"/>
  <c r="L25" i="3"/>
  <c r="L29" i="3"/>
  <c r="L33" i="3"/>
  <c r="L37" i="3"/>
  <c r="L41" i="3"/>
  <c r="L45" i="3"/>
  <c r="L49" i="3"/>
  <c r="L53" i="3"/>
  <c r="L57" i="3"/>
  <c r="L61" i="3"/>
  <c r="L65" i="3"/>
  <c r="L69" i="3"/>
  <c r="L73" i="3"/>
  <c r="L77" i="3"/>
  <c r="L81" i="3"/>
  <c r="L85" i="3"/>
  <c r="L89" i="3"/>
  <c r="L93" i="3"/>
  <c r="L97" i="3"/>
  <c r="L101" i="3"/>
  <c r="L105" i="3"/>
  <c r="L109" i="3"/>
  <c r="L113" i="3"/>
  <c r="L117" i="3"/>
  <c r="L121" i="3"/>
  <c r="L125" i="3"/>
  <c r="L129" i="3"/>
  <c r="L133" i="3"/>
  <c r="L137" i="3"/>
  <c r="L141" i="3"/>
  <c r="L145" i="3"/>
  <c r="L149" i="3"/>
  <c r="L153" i="3"/>
  <c r="L157" i="3"/>
  <c r="L161" i="3"/>
  <c r="L165" i="3"/>
  <c r="L169" i="3"/>
  <c r="L173" i="3"/>
  <c r="L177" i="3"/>
  <c r="L181" i="3"/>
  <c r="L185" i="3"/>
  <c r="L189" i="3"/>
  <c r="L193" i="3"/>
  <c r="L197" i="3"/>
  <c r="L201" i="3"/>
  <c r="L205" i="3"/>
  <c r="L209" i="3"/>
  <c r="L213" i="3"/>
  <c r="L217" i="3"/>
  <c r="L221" i="3"/>
  <c r="L225" i="3"/>
  <c r="L229" i="3"/>
  <c r="L233" i="3"/>
  <c r="L237" i="3"/>
  <c r="L241" i="3"/>
  <c r="L245" i="3"/>
  <c r="L249" i="3"/>
  <c r="L253" i="3"/>
  <c r="L257" i="3"/>
  <c r="L261" i="3"/>
  <c r="L265" i="3"/>
  <c r="L269" i="3"/>
  <c r="L273" i="3"/>
  <c r="L277" i="3"/>
  <c r="L281" i="3"/>
  <c r="L285" i="3"/>
  <c r="L289" i="3"/>
  <c r="L293" i="3"/>
  <c r="L297" i="3"/>
  <c r="L301" i="3"/>
  <c r="L305" i="3"/>
  <c r="L309" i="3"/>
  <c r="L313" i="3"/>
  <c r="L317" i="3"/>
  <c r="L321" i="3"/>
  <c r="L325" i="3"/>
  <c r="L329" i="3"/>
  <c r="L333" i="3"/>
  <c r="L337" i="3"/>
  <c r="L341" i="3"/>
  <c r="L345" i="3"/>
  <c r="L349" i="3"/>
  <c r="L353" i="3"/>
  <c r="L357" i="3"/>
  <c r="L361" i="3"/>
  <c r="L365" i="3"/>
  <c r="L369" i="3"/>
  <c r="L373" i="3"/>
  <c r="L377" i="3"/>
  <c r="L381" i="3"/>
  <c r="L385" i="3"/>
  <c r="L389" i="3"/>
  <c r="L393" i="3"/>
  <c r="L397" i="3"/>
  <c r="L401" i="3"/>
  <c r="L405" i="3"/>
  <c r="L409" i="3"/>
  <c r="L413" i="3"/>
  <c r="L417" i="3"/>
  <c r="L421" i="3"/>
  <c r="L425" i="3"/>
  <c r="L429" i="3"/>
  <c r="L433" i="3"/>
  <c r="L437" i="3"/>
  <c r="L441" i="3"/>
  <c r="L445" i="3"/>
  <c r="L449" i="3"/>
  <c r="L453" i="3"/>
  <c r="L457" i="3"/>
  <c r="L461" i="3"/>
  <c r="L465" i="3"/>
  <c r="L469" i="3"/>
  <c r="L473" i="3"/>
  <c r="L477" i="3"/>
  <c r="L481" i="3"/>
  <c r="L485" i="3"/>
  <c r="L489" i="3"/>
  <c r="L493" i="3"/>
  <c r="L497" i="3"/>
  <c r="L501" i="3"/>
  <c r="L505" i="3"/>
  <c r="L509" i="3"/>
  <c r="L513" i="3"/>
  <c r="L517" i="3"/>
  <c r="L521" i="3"/>
  <c r="L525" i="3"/>
  <c r="L529" i="3"/>
  <c r="L533" i="3"/>
  <c r="L537" i="3"/>
  <c r="L541" i="3"/>
  <c r="L545" i="3"/>
  <c r="L549" i="3"/>
  <c r="L553" i="3"/>
  <c r="L557" i="3"/>
  <c r="L561" i="3"/>
  <c r="L565" i="3"/>
  <c r="L569" i="3"/>
  <c r="L573" i="3"/>
  <c r="L577" i="3"/>
  <c r="L581" i="3"/>
  <c r="L585" i="3"/>
  <c r="L589" i="3"/>
  <c r="L593" i="3"/>
  <c r="L597" i="3"/>
  <c r="L601" i="3"/>
  <c r="L605" i="3"/>
  <c r="L609" i="3"/>
  <c r="L613" i="3"/>
  <c r="L617" i="3"/>
  <c r="L621" i="3"/>
  <c r="L625" i="3"/>
  <c r="L629" i="3"/>
  <c r="L633" i="3"/>
  <c r="L637" i="3"/>
  <c r="L641" i="3"/>
  <c r="L645" i="3"/>
  <c r="L653" i="3"/>
  <c r="L657" i="3"/>
  <c r="L661" i="3"/>
  <c r="L665" i="3"/>
  <c r="L669" i="3"/>
  <c r="L673" i="3"/>
  <c r="L677" i="3"/>
  <c r="L681" i="3"/>
  <c r="L685" i="3"/>
  <c r="L689" i="3"/>
  <c r="L693" i="3"/>
  <c r="L697" i="3"/>
  <c r="L701" i="3"/>
  <c r="L705" i="3"/>
  <c r="L709" i="3"/>
  <c r="L713" i="3"/>
  <c r="L717" i="3"/>
  <c r="L721" i="3"/>
  <c r="L725" i="3"/>
  <c r="L729" i="3"/>
  <c r="L733" i="3"/>
  <c r="L737" i="3"/>
  <c r="L741" i="3"/>
  <c r="Q6" i="7"/>
  <c r="Q10" i="7"/>
  <c r="Q14" i="7"/>
  <c r="Q18" i="7"/>
  <c r="Q22" i="7"/>
  <c r="Q26" i="7"/>
  <c r="Q30" i="7"/>
  <c r="Q34" i="7"/>
  <c r="Q38" i="7"/>
  <c r="Q42" i="7"/>
  <c r="Q46" i="7"/>
  <c r="Q50" i="7"/>
  <c r="Q54" i="7"/>
  <c r="Q58" i="7"/>
  <c r="Q62" i="7"/>
  <c r="Q66" i="7"/>
  <c r="Q70" i="7"/>
  <c r="Q74" i="7"/>
  <c r="Q78" i="7"/>
  <c r="Q82" i="7"/>
  <c r="Q86" i="7"/>
  <c r="Q90" i="7"/>
  <c r="Q94" i="7"/>
  <c r="Q98" i="7"/>
  <c r="Q102" i="7"/>
  <c r="Q106" i="7"/>
  <c r="L6" i="3"/>
  <c r="L10" i="3"/>
  <c r="L14" i="3"/>
  <c r="L18" i="3"/>
  <c r="L22" i="3"/>
  <c r="L26" i="3"/>
  <c r="L30" i="3"/>
  <c r="L34" i="3"/>
  <c r="L38" i="3"/>
  <c r="L42" i="3"/>
  <c r="L46" i="3"/>
  <c r="L50" i="3"/>
  <c r="L54" i="3"/>
  <c r="L58" i="3"/>
  <c r="L62" i="3"/>
  <c r="L66" i="3"/>
  <c r="L70" i="3"/>
  <c r="L74" i="3"/>
  <c r="L78" i="3"/>
  <c r="L82" i="3"/>
  <c r="L86" i="3"/>
  <c r="L90" i="3"/>
  <c r="L94" i="3"/>
  <c r="L98" i="3"/>
  <c r="L102" i="3"/>
  <c r="L106" i="3"/>
  <c r="L110" i="3"/>
  <c r="L114" i="3"/>
  <c r="L118" i="3"/>
  <c r="L122" i="3"/>
  <c r="L126" i="3"/>
  <c r="L130" i="3"/>
  <c r="L134" i="3"/>
  <c r="L138" i="3"/>
  <c r="L142" i="3"/>
  <c r="L146" i="3"/>
  <c r="L150" i="3"/>
  <c r="L154" i="3"/>
  <c r="L158" i="3"/>
  <c r="L162" i="3"/>
  <c r="L166" i="3"/>
  <c r="L170" i="3"/>
  <c r="L174" i="3"/>
  <c r="L178" i="3"/>
  <c r="L182" i="3"/>
  <c r="L186" i="3"/>
  <c r="L190" i="3"/>
  <c r="L194" i="3"/>
  <c r="L198" i="3"/>
  <c r="L202" i="3"/>
  <c r="L206" i="3"/>
  <c r="L210" i="3"/>
  <c r="L214" i="3"/>
  <c r="L218" i="3"/>
  <c r="L222" i="3"/>
  <c r="L226" i="3"/>
  <c r="L230" i="3"/>
  <c r="L234" i="3"/>
  <c r="L238" i="3"/>
  <c r="L242" i="3"/>
  <c r="L246" i="3"/>
  <c r="L250" i="3"/>
  <c r="L254" i="3"/>
  <c r="L258" i="3"/>
  <c r="L262" i="3"/>
  <c r="L266" i="3"/>
  <c r="L270" i="3"/>
  <c r="L274" i="3"/>
  <c r="L278" i="3"/>
  <c r="L282" i="3"/>
  <c r="L286" i="3"/>
  <c r="L290" i="3"/>
  <c r="L294" i="3"/>
  <c r="L298" i="3"/>
  <c r="L302" i="3"/>
  <c r="L306" i="3"/>
  <c r="L310" i="3"/>
  <c r="L314" i="3"/>
  <c r="L318" i="3"/>
  <c r="L322" i="3"/>
  <c r="L326" i="3"/>
  <c r="L330" i="3"/>
  <c r="L334" i="3"/>
  <c r="L338" i="3"/>
  <c r="L342" i="3"/>
  <c r="L346" i="3"/>
  <c r="L350" i="3"/>
  <c r="L354" i="3"/>
  <c r="L358" i="3"/>
  <c r="L362" i="3"/>
  <c r="L366" i="3"/>
  <c r="L370" i="3"/>
  <c r="L374" i="3"/>
  <c r="L378" i="3"/>
  <c r="L382" i="3"/>
  <c r="L386" i="3"/>
  <c r="L390" i="3"/>
  <c r="L394" i="3"/>
  <c r="L398" i="3"/>
  <c r="L402" i="3"/>
  <c r="L406" i="3"/>
  <c r="L410" i="3"/>
  <c r="L414" i="3"/>
  <c r="L418" i="3"/>
  <c r="L422" i="3"/>
  <c r="L426" i="3"/>
  <c r="L430" i="3"/>
  <c r="L434" i="3"/>
  <c r="L438" i="3"/>
  <c r="L442" i="3"/>
  <c r="L446" i="3"/>
  <c r="L450" i="3"/>
  <c r="L454" i="3"/>
  <c r="L458" i="3"/>
  <c r="L462" i="3"/>
  <c r="L466" i="3"/>
  <c r="L470" i="3"/>
  <c r="L474" i="3"/>
  <c r="L478" i="3"/>
  <c r="L482" i="3"/>
  <c r="L486" i="3"/>
  <c r="L490" i="3"/>
  <c r="L494" i="3"/>
  <c r="L498" i="3"/>
  <c r="L502" i="3"/>
  <c r="L506" i="3"/>
  <c r="L510" i="3"/>
  <c r="L514" i="3"/>
  <c r="L518" i="3"/>
  <c r="L522" i="3"/>
  <c r="L526" i="3"/>
  <c r="L530" i="3"/>
  <c r="L534" i="3"/>
  <c r="L538" i="3"/>
  <c r="L542" i="3"/>
  <c r="L546" i="3"/>
  <c r="L550" i="3"/>
  <c r="L554" i="3"/>
  <c r="L558" i="3"/>
  <c r="L562" i="3"/>
  <c r="L566" i="3"/>
  <c r="L570" i="3"/>
  <c r="L574" i="3"/>
  <c r="L578" i="3"/>
  <c r="L582" i="3"/>
  <c r="L586" i="3"/>
  <c r="L590" i="3"/>
  <c r="L594" i="3"/>
  <c r="L598" i="3"/>
  <c r="L602" i="3"/>
  <c r="L606" i="3"/>
  <c r="L610" i="3"/>
  <c r="L614" i="3"/>
  <c r="L618" i="3"/>
  <c r="L622" i="3"/>
  <c r="L626" i="3"/>
  <c r="L630" i="3"/>
  <c r="L634" i="3"/>
  <c r="L638" i="3"/>
  <c r="L642" i="3"/>
  <c r="L646" i="3"/>
  <c r="L650" i="3"/>
  <c r="L654" i="3"/>
  <c r="L658" i="3"/>
  <c r="L662" i="3"/>
  <c r="L666" i="3"/>
  <c r="L670" i="3"/>
  <c r="L674" i="3"/>
  <c r="L678" i="3"/>
  <c r="L682" i="3"/>
  <c r="L686" i="3"/>
  <c r="L690" i="3"/>
  <c r="L694" i="3"/>
  <c r="L698" i="3"/>
  <c r="L702" i="3"/>
  <c r="L706" i="3"/>
  <c r="L710" i="3"/>
  <c r="L714" i="3"/>
  <c r="L718" i="3"/>
  <c r="L722" i="3"/>
  <c r="L726" i="3"/>
  <c r="L730" i="3"/>
  <c r="L734" i="3"/>
  <c r="L738" i="3"/>
  <c r="L4" i="3"/>
  <c r="Q6" i="9"/>
  <c r="Q8" i="9"/>
  <c r="Q10" i="9"/>
  <c r="Q12" i="9"/>
  <c r="Q14" i="9"/>
  <c r="Q16" i="9"/>
  <c r="Q18" i="9"/>
  <c r="Q20" i="9"/>
  <c r="Q22" i="9"/>
  <c r="Q24" i="9"/>
  <c r="Q7" i="7"/>
  <c r="Q11" i="7"/>
  <c r="Q15" i="7"/>
  <c r="Q19" i="7"/>
  <c r="Q23" i="7"/>
  <c r="Q27" i="7"/>
  <c r="Q31" i="7"/>
  <c r="Q35" i="7"/>
  <c r="Q39" i="7"/>
  <c r="Q43" i="7"/>
  <c r="Q47" i="7"/>
  <c r="Q51" i="7"/>
  <c r="Q55" i="7"/>
  <c r="Q59" i="7"/>
  <c r="Q63" i="7"/>
  <c r="Q67" i="7"/>
  <c r="Q71" i="7"/>
  <c r="Q75" i="7"/>
  <c r="Q79" i="7"/>
  <c r="Q83" i="7"/>
  <c r="Q87" i="7"/>
  <c r="Q91" i="7"/>
  <c r="Q95" i="7"/>
  <c r="Q99" i="7"/>
  <c r="Q103" i="7"/>
  <c r="Q107" i="7"/>
  <c r="L7" i="3"/>
  <c r="L11" i="3"/>
  <c r="L15" i="3"/>
  <c r="L19" i="3"/>
  <c r="L23" i="3"/>
  <c r="L27" i="3"/>
  <c r="L31" i="3"/>
  <c r="L35" i="3"/>
  <c r="L39" i="3"/>
  <c r="L43" i="3"/>
  <c r="L47" i="3"/>
  <c r="L51" i="3"/>
  <c r="L55" i="3"/>
  <c r="L59" i="3"/>
  <c r="L63" i="3"/>
  <c r="L67" i="3"/>
  <c r="L71" i="3"/>
  <c r="L75" i="3"/>
  <c r="L79" i="3"/>
  <c r="L83" i="3"/>
  <c r="L87" i="3"/>
  <c r="L91" i="3"/>
  <c r="L95" i="3"/>
  <c r="L99" i="3"/>
  <c r="L103" i="3"/>
  <c r="L107" i="3"/>
  <c r="L111" i="3"/>
  <c r="L115" i="3"/>
  <c r="L119" i="3"/>
  <c r="L123" i="3"/>
  <c r="L127" i="3"/>
  <c r="L131" i="3"/>
  <c r="L135" i="3"/>
  <c r="L139" i="3"/>
  <c r="L143" i="3"/>
  <c r="L147" i="3"/>
  <c r="L151" i="3"/>
  <c r="L155" i="3"/>
  <c r="L159" i="3"/>
  <c r="L163" i="3"/>
  <c r="L167" i="3"/>
  <c r="L171" i="3"/>
  <c r="L175" i="3"/>
  <c r="L179" i="3"/>
  <c r="L183" i="3"/>
  <c r="L187" i="3"/>
  <c r="L191" i="3"/>
  <c r="L195" i="3"/>
  <c r="L199" i="3"/>
  <c r="L203" i="3"/>
  <c r="L207" i="3"/>
  <c r="L211" i="3"/>
  <c r="L215" i="3"/>
  <c r="L219" i="3"/>
  <c r="L223" i="3"/>
  <c r="L227" i="3"/>
  <c r="L231" i="3"/>
  <c r="L235" i="3"/>
  <c r="L239" i="3"/>
  <c r="L243" i="3"/>
  <c r="L247" i="3"/>
  <c r="L251" i="3"/>
  <c r="L255" i="3"/>
  <c r="L259" i="3"/>
  <c r="L263" i="3"/>
  <c r="L267" i="3"/>
  <c r="L271" i="3"/>
  <c r="L275" i="3"/>
  <c r="L279" i="3"/>
  <c r="L283" i="3"/>
  <c r="L287" i="3"/>
  <c r="L291" i="3"/>
  <c r="L295" i="3"/>
  <c r="L299" i="3"/>
  <c r="L303" i="3"/>
  <c r="L307" i="3"/>
  <c r="L311" i="3"/>
  <c r="L315" i="3"/>
  <c r="L319" i="3"/>
  <c r="L323" i="3"/>
  <c r="L327" i="3"/>
  <c r="L331" i="3"/>
  <c r="L335" i="3"/>
  <c r="L339" i="3"/>
  <c r="L343" i="3"/>
  <c r="L347" i="3"/>
  <c r="L351" i="3"/>
  <c r="L355" i="3"/>
  <c r="L359" i="3"/>
  <c r="L363" i="3"/>
  <c r="L367" i="3"/>
  <c r="L371" i="3"/>
  <c r="L375" i="3"/>
  <c r="L379" i="3"/>
  <c r="L383" i="3"/>
  <c r="L387" i="3"/>
  <c r="L391" i="3"/>
  <c r="L395" i="3"/>
  <c r="L399" i="3"/>
  <c r="L403" i="3"/>
  <c r="L407" i="3"/>
  <c r="L411" i="3"/>
  <c r="L415" i="3"/>
  <c r="L419" i="3"/>
  <c r="L423" i="3"/>
  <c r="L427" i="3"/>
  <c r="L431" i="3"/>
  <c r="L435" i="3"/>
  <c r="L439" i="3"/>
  <c r="L443" i="3"/>
  <c r="L447" i="3"/>
  <c r="L451" i="3"/>
  <c r="L455" i="3"/>
  <c r="L459" i="3"/>
  <c r="L463" i="3"/>
  <c r="L467" i="3"/>
  <c r="L471" i="3"/>
  <c r="L475" i="3"/>
  <c r="L479" i="3"/>
  <c r="L483" i="3"/>
  <c r="L487" i="3"/>
  <c r="L491" i="3"/>
  <c r="L495" i="3"/>
  <c r="L499" i="3"/>
  <c r="L503" i="3"/>
  <c r="L507" i="3"/>
  <c r="L511" i="3"/>
  <c r="L515" i="3"/>
  <c r="L519" i="3"/>
  <c r="L523" i="3"/>
  <c r="L527" i="3"/>
  <c r="L531" i="3"/>
  <c r="L535" i="3"/>
  <c r="L539" i="3"/>
  <c r="L543" i="3"/>
  <c r="L547" i="3"/>
  <c r="L551" i="3"/>
  <c r="L555" i="3"/>
  <c r="L559" i="3"/>
  <c r="L563" i="3"/>
  <c r="L567" i="3"/>
  <c r="L571" i="3"/>
  <c r="L575" i="3"/>
  <c r="L579" i="3"/>
  <c r="L583" i="3"/>
  <c r="L587" i="3"/>
  <c r="L591" i="3"/>
  <c r="L595" i="3"/>
  <c r="L599" i="3"/>
  <c r="L603" i="3"/>
  <c r="L607" i="3"/>
  <c r="L611" i="3"/>
  <c r="L615" i="3"/>
  <c r="L619" i="3"/>
  <c r="L623" i="3"/>
  <c r="L627" i="3"/>
  <c r="L631" i="3"/>
  <c r="L635" i="3"/>
  <c r="L639" i="3"/>
  <c r="L643" i="3"/>
  <c r="L647" i="3"/>
  <c r="L651" i="3"/>
  <c r="L655" i="3"/>
  <c r="L659" i="3"/>
  <c r="L663" i="3"/>
  <c r="L667" i="3"/>
  <c r="L671" i="3"/>
  <c r="L675" i="3"/>
  <c r="L679" i="3"/>
  <c r="L683" i="3"/>
  <c r="Q20" i="7"/>
  <c r="Q36" i="7"/>
  <c r="Q52" i="7"/>
  <c r="Q68" i="7"/>
  <c r="Q84" i="7"/>
  <c r="Q100" i="7"/>
  <c r="L12" i="3"/>
  <c r="L28" i="3"/>
  <c r="L44" i="3"/>
  <c r="L60" i="3"/>
  <c r="L76" i="3"/>
  <c r="L92" i="3"/>
  <c r="L108" i="3"/>
  <c r="L124" i="3"/>
  <c r="L140" i="3"/>
  <c r="L156" i="3"/>
  <c r="L172" i="3"/>
  <c r="L188" i="3"/>
  <c r="L204" i="3"/>
  <c r="L220" i="3"/>
  <c r="L236" i="3"/>
  <c r="L252" i="3"/>
  <c r="L268" i="3"/>
  <c r="L284" i="3"/>
  <c r="L300" i="3"/>
  <c r="L316" i="3"/>
  <c r="L332" i="3"/>
  <c r="L348" i="3"/>
  <c r="L364" i="3"/>
  <c r="L380" i="3"/>
  <c r="L396" i="3"/>
  <c r="L412" i="3"/>
  <c r="L428" i="3"/>
  <c r="L444" i="3"/>
  <c r="L460" i="3"/>
  <c r="L476" i="3"/>
  <c r="L492" i="3"/>
  <c r="L508" i="3"/>
  <c r="L524" i="3"/>
  <c r="L540" i="3"/>
  <c r="L556" i="3"/>
  <c r="L572" i="3"/>
  <c r="L588" i="3"/>
  <c r="L604" i="3"/>
  <c r="L620" i="3"/>
  <c r="L636" i="3"/>
  <c r="L652" i="3"/>
  <c r="L668" i="3"/>
  <c r="L684" i="3"/>
  <c r="L692" i="3"/>
  <c r="L700" i="3"/>
  <c r="L708" i="3"/>
  <c r="L716" i="3"/>
  <c r="L724" i="3"/>
  <c r="L732" i="3"/>
  <c r="L740" i="3"/>
  <c r="Q8" i="7"/>
  <c r="Q24" i="7"/>
  <c r="Q40" i="7"/>
  <c r="Q56" i="7"/>
  <c r="Q72" i="7"/>
  <c r="Q88" i="7"/>
  <c r="Q104" i="7"/>
  <c r="L16" i="3"/>
  <c r="L32" i="3"/>
  <c r="L48" i="3"/>
  <c r="L64" i="3"/>
  <c r="L80" i="3"/>
  <c r="L96" i="3"/>
  <c r="L112" i="3"/>
  <c r="L128" i="3"/>
  <c r="L144" i="3"/>
  <c r="L160" i="3"/>
  <c r="L176" i="3"/>
  <c r="L192" i="3"/>
  <c r="L208" i="3"/>
  <c r="L224" i="3"/>
  <c r="L240" i="3"/>
  <c r="L256" i="3"/>
  <c r="L272" i="3"/>
  <c r="L288" i="3"/>
  <c r="L304" i="3"/>
  <c r="L320" i="3"/>
  <c r="L336" i="3"/>
  <c r="L352" i="3"/>
  <c r="L368" i="3"/>
  <c r="L384" i="3"/>
  <c r="L400" i="3"/>
  <c r="L416" i="3"/>
  <c r="L432" i="3"/>
  <c r="L448" i="3"/>
  <c r="L464" i="3"/>
  <c r="L480" i="3"/>
  <c r="L496" i="3"/>
  <c r="L512" i="3"/>
  <c r="L528" i="3"/>
  <c r="L544" i="3"/>
  <c r="L560" i="3"/>
  <c r="L576" i="3"/>
  <c r="L592" i="3"/>
  <c r="L608" i="3"/>
  <c r="L624" i="3"/>
  <c r="L640" i="3"/>
  <c r="L656" i="3"/>
  <c r="L672" i="3"/>
  <c r="L687" i="3"/>
  <c r="L695" i="3"/>
  <c r="L703" i="3"/>
  <c r="L711" i="3"/>
  <c r="L719" i="3"/>
  <c r="L727" i="3"/>
  <c r="L735" i="3"/>
  <c r="Q4" i="9"/>
  <c r="Q12" i="7"/>
  <c r="Q28" i="7"/>
  <c r="Q44" i="7"/>
  <c r="Q60" i="7"/>
  <c r="Q76" i="7"/>
  <c r="Q92" i="7"/>
  <c r="Q4" i="7"/>
  <c r="L20" i="3"/>
  <c r="L36" i="3"/>
  <c r="L52" i="3"/>
  <c r="L68" i="3"/>
  <c r="L84" i="3"/>
  <c r="L100" i="3"/>
  <c r="L116" i="3"/>
  <c r="L132" i="3"/>
  <c r="L148" i="3"/>
  <c r="L164" i="3"/>
  <c r="L180" i="3"/>
  <c r="L196" i="3"/>
  <c r="L212" i="3"/>
  <c r="L228" i="3"/>
  <c r="L244" i="3"/>
  <c r="L260" i="3"/>
  <c r="L276" i="3"/>
  <c r="L292" i="3"/>
  <c r="L308" i="3"/>
  <c r="L324" i="3"/>
  <c r="L340" i="3"/>
  <c r="L356" i="3"/>
  <c r="L372" i="3"/>
  <c r="L388" i="3"/>
  <c r="L404" i="3"/>
  <c r="L420" i="3"/>
  <c r="L436" i="3"/>
  <c r="L452" i="3"/>
  <c r="L468" i="3"/>
  <c r="L484" i="3"/>
  <c r="L500" i="3"/>
  <c r="L516" i="3"/>
  <c r="L532" i="3"/>
  <c r="L548" i="3"/>
  <c r="L564" i="3"/>
  <c r="L580" i="3"/>
  <c r="L596" i="3"/>
  <c r="L612" i="3"/>
  <c r="L628" i="3"/>
  <c r="L644" i="3"/>
  <c r="L660" i="3"/>
  <c r="L676" i="3"/>
  <c r="L688" i="3"/>
  <c r="L696" i="3"/>
  <c r="L704" i="3"/>
  <c r="L712" i="3"/>
  <c r="L720" i="3"/>
  <c r="L728" i="3"/>
  <c r="L736" i="3"/>
  <c r="Q16" i="7"/>
  <c r="Q32" i="7"/>
  <c r="Q48" i="7"/>
  <c r="Q64" i="7"/>
  <c r="Q80" i="7"/>
  <c r="Q96" i="7"/>
  <c r="L8" i="3"/>
  <c r="L24" i="3"/>
  <c r="L40" i="3"/>
  <c r="L56" i="3"/>
  <c r="L72" i="3"/>
  <c r="L88" i="3"/>
  <c r="L104" i="3"/>
  <c r="L120" i="3"/>
  <c r="L136" i="3"/>
  <c r="L152" i="3"/>
  <c r="L168" i="3"/>
  <c r="L184" i="3"/>
  <c r="L200" i="3"/>
  <c r="L216" i="3"/>
  <c r="L232" i="3"/>
  <c r="L248" i="3"/>
  <c r="L264" i="3"/>
  <c r="L280" i="3"/>
  <c r="L296" i="3"/>
  <c r="L312" i="3"/>
  <c r="L328" i="3"/>
  <c r="L344" i="3"/>
  <c r="L360" i="3"/>
  <c r="L376" i="3"/>
  <c r="L392" i="3"/>
  <c r="L408" i="3"/>
  <c r="L424" i="3"/>
  <c r="L440" i="3"/>
  <c r="L456" i="3"/>
  <c r="L472" i="3"/>
  <c r="L488" i="3"/>
  <c r="L504" i="3"/>
  <c r="L520" i="3"/>
  <c r="L536" i="3"/>
  <c r="L552" i="3"/>
  <c r="L568" i="3"/>
  <c r="L584" i="3"/>
  <c r="L600" i="3"/>
  <c r="L616" i="3"/>
  <c r="L632" i="3"/>
  <c r="L648" i="3"/>
  <c r="L664" i="3"/>
  <c r="L680" i="3"/>
  <c r="L691" i="3"/>
  <c r="L699" i="3"/>
  <c r="L707" i="3"/>
  <c r="L715" i="3"/>
  <c r="L723" i="3"/>
  <c r="L731" i="3"/>
  <c r="L739" i="3"/>
  <c r="R38" i="1"/>
  <c r="R44" i="1"/>
  <c r="R51" i="1"/>
  <c r="R47" i="1"/>
  <c r="R45" i="1"/>
  <c r="R50" i="1"/>
  <c r="R52" i="1"/>
  <c r="R12" i="1"/>
  <c r="R40" i="1"/>
  <c r="R5" i="1"/>
  <c r="R15" i="1"/>
  <c r="R18" i="1"/>
  <c r="R21" i="1"/>
  <c r="R33" i="1"/>
  <c r="R36" i="1"/>
  <c r="R46" i="1"/>
  <c r="R41" i="1"/>
  <c r="R43" i="1"/>
  <c r="R48" i="1"/>
  <c r="R8" i="1"/>
  <c r="R30" i="1"/>
  <c r="R10" i="1"/>
  <c r="R17" i="1"/>
  <c r="R22" i="1"/>
  <c r="R24" i="1"/>
  <c r="R31" i="1"/>
  <c r="R32" i="1"/>
  <c r="R49" i="1"/>
  <c r="R4" i="1"/>
  <c r="R6" i="1"/>
  <c r="R11" i="1"/>
  <c r="R14" i="1"/>
  <c r="R25" i="1"/>
  <c r="R26" i="1"/>
  <c r="R28" i="1"/>
  <c r="R37" i="1"/>
  <c r="R39" i="1"/>
  <c r="R9" i="1"/>
  <c r="R16" i="1"/>
  <c r="R42" i="1"/>
  <c r="R7" i="1"/>
  <c r="R13" i="1"/>
  <c r="R19" i="1"/>
  <c r="R29" i="1"/>
  <c r="R34" i="1"/>
  <c r="R23" i="1"/>
  <c r="R35" i="1"/>
  <c r="R3" i="1"/>
  <c r="R20" i="1"/>
  <c r="R27" i="1"/>
  <c r="R5" i="7"/>
  <c r="R9" i="7"/>
  <c r="R13" i="7"/>
  <c r="R17" i="7"/>
  <c r="R21" i="7"/>
  <c r="R25" i="7"/>
  <c r="R29" i="7"/>
  <c r="R33" i="7"/>
  <c r="R37" i="7"/>
  <c r="R41" i="7"/>
  <c r="R45" i="7"/>
  <c r="R49" i="7"/>
  <c r="R53" i="7"/>
  <c r="R57" i="7"/>
  <c r="R61" i="7"/>
  <c r="R65" i="7"/>
  <c r="R69" i="7"/>
  <c r="R73" i="7"/>
  <c r="R77" i="7"/>
  <c r="R81" i="7"/>
  <c r="R85" i="7"/>
  <c r="R89" i="7"/>
  <c r="R93" i="7"/>
  <c r="R97" i="7"/>
  <c r="R101" i="7"/>
  <c r="R105" i="7"/>
  <c r="M7" i="3"/>
  <c r="M11" i="3"/>
  <c r="M15" i="3"/>
  <c r="M19" i="3"/>
  <c r="M23" i="3"/>
  <c r="M27" i="3"/>
  <c r="M31" i="3"/>
  <c r="M35" i="3"/>
  <c r="M39" i="3"/>
  <c r="M43" i="3"/>
  <c r="M47" i="3"/>
  <c r="M51" i="3"/>
  <c r="M55" i="3"/>
  <c r="M59" i="3"/>
  <c r="M63" i="3"/>
  <c r="M67" i="3"/>
  <c r="M71" i="3"/>
  <c r="M75" i="3"/>
  <c r="M79" i="3"/>
  <c r="M83" i="3"/>
  <c r="M87" i="3"/>
  <c r="M91" i="3"/>
  <c r="M95" i="3"/>
  <c r="M99" i="3"/>
  <c r="M103" i="3"/>
  <c r="M107" i="3"/>
  <c r="M111" i="3"/>
  <c r="M115" i="3"/>
  <c r="M119" i="3"/>
  <c r="M123" i="3"/>
  <c r="M127" i="3"/>
  <c r="M131" i="3"/>
  <c r="M135" i="3"/>
  <c r="M139" i="3"/>
  <c r="M143" i="3"/>
  <c r="M147" i="3"/>
  <c r="M151" i="3"/>
  <c r="M155" i="3"/>
  <c r="M159" i="3"/>
  <c r="M163" i="3"/>
  <c r="M167" i="3"/>
  <c r="M171" i="3"/>
  <c r="M175" i="3"/>
  <c r="M179" i="3"/>
  <c r="M183" i="3"/>
  <c r="M187" i="3"/>
  <c r="M191" i="3"/>
  <c r="M195" i="3"/>
  <c r="M199" i="3"/>
  <c r="M203" i="3"/>
  <c r="M207" i="3"/>
  <c r="M211" i="3"/>
  <c r="M215" i="3"/>
  <c r="M219" i="3"/>
  <c r="M223" i="3"/>
  <c r="M227" i="3"/>
  <c r="M231" i="3"/>
  <c r="M235" i="3"/>
  <c r="M239" i="3"/>
  <c r="M243" i="3"/>
  <c r="M247" i="3"/>
  <c r="M251" i="3"/>
  <c r="M255" i="3"/>
  <c r="M259" i="3"/>
  <c r="M263" i="3"/>
  <c r="M267" i="3"/>
  <c r="M271" i="3"/>
  <c r="M275" i="3"/>
  <c r="M279" i="3"/>
  <c r="M283" i="3"/>
  <c r="M287" i="3"/>
  <c r="M291" i="3"/>
  <c r="M295" i="3"/>
  <c r="M299" i="3"/>
  <c r="M303" i="3"/>
  <c r="M307" i="3"/>
  <c r="M311" i="3"/>
  <c r="M315" i="3"/>
  <c r="M319" i="3"/>
  <c r="M323" i="3"/>
  <c r="M327" i="3"/>
  <c r="M331" i="3"/>
  <c r="M335" i="3"/>
  <c r="M339" i="3"/>
  <c r="M343" i="3"/>
  <c r="M347" i="3"/>
  <c r="M351" i="3"/>
  <c r="M355" i="3"/>
  <c r="M359" i="3"/>
  <c r="M363" i="3"/>
  <c r="M367" i="3"/>
  <c r="M371" i="3"/>
  <c r="M375" i="3"/>
  <c r="M379" i="3"/>
  <c r="M383" i="3"/>
  <c r="M387" i="3"/>
  <c r="M391" i="3"/>
  <c r="M395" i="3"/>
  <c r="M399" i="3"/>
  <c r="M403" i="3"/>
  <c r="M407" i="3"/>
  <c r="M411" i="3"/>
  <c r="M415" i="3"/>
  <c r="M419" i="3"/>
  <c r="M423" i="3"/>
  <c r="M427" i="3"/>
  <c r="M431" i="3"/>
  <c r="M435" i="3"/>
  <c r="M439" i="3"/>
  <c r="M443" i="3"/>
  <c r="M447" i="3"/>
  <c r="M451" i="3"/>
  <c r="M455" i="3"/>
  <c r="M459" i="3"/>
  <c r="M463" i="3"/>
  <c r="M467" i="3"/>
  <c r="M471" i="3"/>
  <c r="M475" i="3"/>
  <c r="M479" i="3"/>
  <c r="M483" i="3"/>
  <c r="M487" i="3"/>
  <c r="M491" i="3"/>
  <c r="M495" i="3"/>
  <c r="M499" i="3"/>
  <c r="M503" i="3"/>
  <c r="M507" i="3"/>
  <c r="M511" i="3"/>
  <c r="M515" i="3"/>
  <c r="M519" i="3"/>
  <c r="M523" i="3"/>
  <c r="M527" i="3"/>
  <c r="M531" i="3"/>
  <c r="M535" i="3"/>
  <c r="M539" i="3"/>
  <c r="M543" i="3"/>
  <c r="M547" i="3"/>
  <c r="M551" i="3"/>
  <c r="M555" i="3"/>
  <c r="M559" i="3"/>
  <c r="M563" i="3"/>
  <c r="M567" i="3"/>
  <c r="M571" i="3"/>
  <c r="M575" i="3"/>
  <c r="M579" i="3"/>
  <c r="M583" i="3"/>
  <c r="M587" i="3"/>
  <c r="M591" i="3"/>
  <c r="M595" i="3"/>
  <c r="M599" i="3"/>
  <c r="M603" i="3"/>
  <c r="M607" i="3"/>
  <c r="M611" i="3"/>
  <c r="M615" i="3"/>
  <c r="M619" i="3"/>
  <c r="M623" i="3"/>
  <c r="M627" i="3"/>
  <c r="M631" i="3"/>
  <c r="M635" i="3"/>
  <c r="M639" i="3"/>
  <c r="M643" i="3"/>
  <c r="M647" i="3"/>
  <c r="M651" i="3"/>
  <c r="M655" i="3"/>
  <c r="M659" i="3"/>
  <c r="M663" i="3"/>
  <c r="M667" i="3"/>
  <c r="M671" i="3"/>
  <c r="M675" i="3"/>
  <c r="M679" i="3"/>
  <c r="M683" i="3"/>
  <c r="M687" i="3"/>
  <c r="M691" i="3"/>
  <c r="M695" i="3"/>
  <c r="M699" i="3"/>
  <c r="M703" i="3"/>
  <c r="M707" i="3"/>
  <c r="M711" i="3"/>
  <c r="M715" i="3"/>
  <c r="M719" i="3"/>
  <c r="M723" i="3"/>
  <c r="M727" i="3"/>
  <c r="M731" i="3"/>
  <c r="M735" i="3"/>
  <c r="M739" i="3"/>
  <c r="R5" i="9"/>
  <c r="R7" i="9"/>
  <c r="R9" i="9"/>
  <c r="R11" i="9"/>
  <c r="R13" i="9"/>
  <c r="R15" i="9"/>
  <c r="R17" i="9"/>
  <c r="R19" i="9"/>
  <c r="R21" i="9"/>
  <c r="R23" i="9"/>
  <c r="R25" i="9"/>
  <c r="R6" i="7"/>
  <c r="R10" i="7"/>
  <c r="R14" i="7"/>
  <c r="R18" i="7"/>
  <c r="R22" i="7"/>
  <c r="R26" i="7"/>
  <c r="R30" i="7"/>
  <c r="R34" i="7"/>
  <c r="R38" i="7"/>
  <c r="R42" i="7"/>
  <c r="R46" i="7"/>
  <c r="R50" i="7"/>
  <c r="R54" i="7"/>
  <c r="R58" i="7"/>
  <c r="R62" i="7"/>
  <c r="R66" i="7"/>
  <c r="R70" i="7"/>
  <c r="R74" i="7"/>
  <c r="R78" i="7"/>
  <c r="R82" i="7"/>
  <c r="R86" i="7"/>
  <c r="R90" i="7"/>
  <c r="R94" i="7"/>
  <c r="R98" i="7"/>
  <c r="R102" i="7"/>
  <c r="R106" i="7"/>
  <c r="M8" i="3"/>
  <c r="M12" i="3"/>
  <c r="M16" i="3"/>
  <c r="M20" i="3"/>
  <c r="M24" i="3"/>
  <c r="M28" i="3"/>
  <c r="M32" i="3"/>
  <c r="M36" i="3"/>
  <c r="M40" i="3"/>
  <c r="M44" i="3"/>
  <c r="M48" i="3"/>
  <c r="M52" i="3"/>
  <c r="M56" i="3"/>
  <c r="M60" i="3"/>
  <c r="M64" i="3"/>
  <c r="M68" i="3"/>
  <c r="M72" i="3"/>
  <c r="M76" i="3"/>
  <c r="M80" i="3"/>
  <c r="M84" i="3"/>
  <c r="M88" i="3"/>
  <c r="M92" i="3"/>
  <c r="M96" i="3"/>
  <c r="M100" i="3"/>
  <c r="M104" i="3"/>
  <c r="M108" i="3"/>
  <c r="M112" i="3"/>
  <c r="M116" i="3"/>
  <c r="M120" i="3"/>
  <c r="M124" i="3"/>
  <c r="M128" i="3"/>
  <c r="M132" i="3"/>
  <c r="M136" i="3"/>
  <c r="M140" i="3"/>
  <c r="M144" i="3"/>
  <c r="M148" i="3"/>
  <c r="M152" i="3"/>
  <c r="M156" i="3"/>
  <c r="M160" i="3"/>
  <c r="M164" i="3"/>
  <c r="M168" i="3"/>
  <c r="M172" i="3"/>
  <c r="M176" i="3"/>
  <c r="M180" i="3"/>
  <c r="M184" i="3"/>
  <c r="M188" i="3"/>
  <c r="M192" i="3"/>
  <c r="M196" i="3"/>
  <c r="M200" i="3"/>
  <c r="M204" i="3"/>
  <c r="M208" i="3"/>
  <c r="M212" i="3"/>
  <c r="M216" i="3"/>
  <c r="M220" i="3"/>
  <c r="M224" i="3"/>
  <c r="M228" i="3"/>
  <c r="M232" i="3"/>
  <c r="M236" i="3"/>
  <c r="M240" i="3"/>
  <c r="M244" i="3"/>
  <c r="M248" i="3"/>
  <c r="M252" i="3"/>
  <c r="M256" i="3"/>
  <c r="M260" i="3"/>
  <c r="M264" i="3"/>
  <c r="M268" i="3"/>
  <c r="M272" i="3"/>
  <c r="M276" i="3"/>
  <c r="M280" i="3"/>
  <c r="M284" i="3"/>
  <c r="M288" i="3"/>
  <c r="M292" i="3"/>
  <c r="M296" i="3"/>
  <c r="M300" i="3"/>
  <c r="M304" i="3"/>
  <c r="M308" i="3"/>
  <c r="M312" i="3"/>
  <c r="M316" i="3"/>
  <c r="M320" i="3"/>
  <c r="M324" i="3"/>
  <c r="M328" i="3"/>
  <c r="M332" i="3"/>
  <c r="M336" i="3"/>
  <c r="M340" i="3"/>
  <c r="M344" i="3"/>
  <c r="M348" i="3"/>
  <c r="M352" i="3"/>
  <c r="M356" i="3"/>
  <c r="M360" i="3"/>
  <c r="M364" i="3"/>
  <c r="M368" i="3"/>
  <c r="M372" i="3"/>
  <c r="M376" i="3"/>
  <c r="M380" i="3"/>
  <c r="M384" i="3"/>
  <c r="M388" i="3"/>
  <c r="M392" i="3"/>
  <c r="M396" i="3"/>
  <c r="M400" i="3"/>
  <c r="M404" i="3"/>
  <c r="M408" i="3"/>
  <c r="M412" i="3"/>
  <c r="M416" i="3"/>
  <c r="M420" i="3"/>
  <c r="M424" i="3"/>
  <c r="M428" i="3"/>
  <c r="M432" i="3"/>
  <c r="M436" i="3"/>
  <c r="M440" i="3"/>
  <c r="M444" i="3"/>
  <c r="M448" i="3"/>
  <c r="M452" i="3"/>
  <c r="M456" i="3"/>
  <c r="M460" i="3"/>
  <c r="M464" i="3"/>
  <c r="M468" i="3"/>
  <c r="M472" i="3"/>
  <c r="M476" i="3"/>
  <c r="M480" i="3"/>
  <c r="M484" i="3"/>
  <c r="M488" i="3"/>
  <c r="M492" i="3"/>
  <c r="M496" i="3"/>
  <c r="M500" i="3"/>
  <c r="M504" i="3"/>
  <c r="M508" i="3"/>
  <c r="M512" i="3"/>
  <c r="M516" i="3"/>
  <c r="M520" i="3"/>
  <c r="M524" i="3"/>
  <c r="M528" i="3"/>
  <c r="M532" i="3"/>
  <c r="M536" i="3"/>
  <c r="M540" i="3"/>
  <c r="M544" i="3"/>
  <c r="M548" i="3"/>
  <c r="M552" i="3"/>
  <c r="M556" i="3"/>
  <c r="M560" i="3"/>
  <c r="M564" i="3"/>
  <c r="M568" i="3"/>
  <c r="M572" i="3"/>
  <c r="M576" i="3"/>
  <c r="M580" i="3"/>
  <c r="M584" i="3"/>
  <c r="M588" i="3"/>
  <c r="M592" i="3"/>
  <c r="M596" i="3"/>
  <c r="M600" i="3"/>
  <c r="M604" i="3"/>
  <c r="M608" i="3"/>
  <c r="M612" i="3"/>
  <c r="M616" i="3"/>
  <c r="M620" i="3"/>
  <c r="M624" i="3"/>
  <c r="M628" i="3"/>
  <c r="M632" i="3"/>
  <c r="M636" i="3"/>
  <c r="M640" i="3"/>
  <c r="M644" i="3"/>
  <c r="M648" i="3"/>
  <c r="M652" i="3"/>
  <c r="M656" i="3"/>
  <c r="M660" i="3"/>
  <c r="M664" i="3"/>
  <c r="M668" i="3"/>
  <c r="M672" i="3"/>
  <c r="M676" i="3"/>
  <c r="M680" i="3"/>
  <c r="M684" i="3"/>
  <c r="M688" i="3"/>
  <c r="M692" i="3"/>
  <c r="M696" i="3"/>
  <c r="M700" i="3"/>
  <c r="M704" i="3"/>
  <c r="M708" i="3"/>
  <c r="M712" i="3"/>
  <c r="M716" i="3"/>
  <c r="M720" i="3"/>
  <c r="M724" i="3"/>
  <c r="M728" i="3"/>
  <c r="M732" i="3"/>
  <c r="M736" i="3"/>
  <c r="M740" i="3"/>
  <c r="R4" i="9"/>
  <c r="R7" i="7"/>
  <c r="R11" i="7"/>
  <c r="R15" i="7"/>
  <c r="R19" i="7"/>
  <c r="R23" i="7"/>
  <c r="R27" i="7"/>
  <c r="R31" i="7"/>
  <c r="R35" i="7"/>
  <c r="R39" i="7"/>
  <c r="R43" i="7"/>
  <c r="R47" i="7"/>
  <c r="R51" i="7"/>
  <c r="R55" i="7"/>
  <c r="R59" i="7"/>
  <c r="R63" i="7"/>
  <c r="R67" i="7"/>
  <c r="R71" i="7"/>
  <c r="R75" i="7"/>
  <c r="R79" i="7"/>
  <c r="R83" i="7"/>
  <c r="R87" i="7"/>
  <c r="R91" i="7"/>
  <c r="R95" i="7"/>
  <c r="R99" i="7"/>
  <c r="R103" i="7"/>
  <c r="R107" i="7"/>
  <c r="R6" i="9"/>
  <c r="R14" i="9"/>
  <c r="R22" i="9"/>
  <c r="R12" i="7"/>
  <c r="R28" i="7"/>
  <c r="R44" i="7"/>
  <c r="R60" i="7"/>
  <c r="R76" i="7"/>
  <c r="R92" i="7"/>
  <c r="R4" i="7"/>
  <c r="M10" i="3"/>
  <c r="M18" i="3"/>
  <c r="M26" i="3"/>
  <c r="M34" i="3"/>
  <c r="M42" i="3"/>
  <c r="M50" i="3"/>
  <c r="M58" i="3"/>
  <c r="M66" i="3"/>
  <c r="M74" i="3"/>
  <c r="M82" i="3"/>
  <c r="M90" i="3"/>
  <c r="M98" i="3"/>
  <c r="M106" i="3"/>
  <c r="M114" i="3"/>
  <c r="M122" i="3"/>
  <c r="M130" i="3"/>
  <c r="M138" i="3"/>
  <c r="M146" i="3"/>
  <c r="M154" i="3"/>
  <c r="M162" i="3"/>
  <c r="M170" i="3"/>
  <c r="M178" i="3"/>
  <c r="M186" i="3"/>
  <c r="M194" i="3"/>
  <c r="M202" i="3"/>
  <c r="M210" i="3"/>
  <c r="M218" i="3"/>
  <c r="M226" i="3"/>
  <c r="M234" i="3"/>
  <c r="M242" i="3"/>
  <c r="M250" i="3"/>
  <c r="M258" i="3"/>
  <c r="M266" i="3"/>
  <c r="M274" i="3"/>
  <c r="M282" i="3"/>
  <c r="M290" i="3"/>
  <c r="M298" i="3"/>
  <c r="M306" i="3"/>
  <c r="M314" i="3"/>
  <c r="M322" i="3"/>
  <c r="M330" i="3"/>
  <c r="M338" i="3"/>
  <c r="M346" i="3"/>
  <c r="M354" i="3"/>
  <c r="M362" i="3"/>
  <c r="M370" i="3"/>
  <c r="M378" i="3"/>
  <c r="M386" i="3"/>
  <c r="M394" i="3"/>
  <c r="M402" i="3"/>
  <c r="M410" i="3"/>
  <c r="M418" i="3"/>
  <c r="M426" i="3"/>
  <c r="M434" i="3"/>
  <c r="M442" i="3"/>
  <c r="M450" i="3"/>
  <c r="M458" i="3"/>
  <c r="M466" i="3"/>
  <c r="M474" i="3"/>
  <c r="M482" i="3"/>
  <c r="M490" i="3"/>
  <c r="M498" i="3"/>
  <c r="M506" i="3"/>
  <c r="M514" i="3"/>
  <c r="M522" i="3"/>
  <c r="M530" i="3"/>
  <c r="M538" i="3"/>
  <c r="M546" i="3"/>
  <c r="M554" i="3"/>
  <c r="M562" i="3"/>
  <c r="M570" i="3"/>
  <c r="M578" i="3"/>
  <c r="M586" i="3"/>
  <c r="M594" i="3"/>
  <c r="M602" i="3"/>
  <c r="M610" i="3"/>
  <c r="M618" i="3"/>
  <c r="M626" i="3"/>
  <c r="M634" i="3"/>
  <c r="M642" i="3"/>
  <c r="M650" i="3"/>
  <c r="M658" i="3"/>
  <c r="M666" i="3"/>
  <c r="M674" i="3"/>
  <c r="M682" i="3"/>
  <c r="M690" i="3"/>
  <c r="M698" i="3"/>
  <c r="M706" i="3"/>
  <c r="M714" i="3"/>
  <c r="M722" i="3"/>
  <c r="M730" i="3"/>
  <c r="M738" i="3"/>
  <c r="R8" i="9"/>
  <c r="R16" i="9"/>
  <c r="R24" i="9"/>
  <c r="R16" i="7"/>
  <c r="R32" i="7"/>
  <c r="R48" i="7"/>
  <c r="R64" i="7"/>
  <c r="R80" i="7"/>
  <c r="R96" i="7"/>
  <c r="M5" i="3"/>
  <c r="M13" i="3"/>
  <c r="M21" i="3"/>
  <c r="M29" i="3"/>
  <c r="M37" i="3"/>
  <c r="M45" i="3"/>
  <c r="M53" i="3"/>
  <c r="M61" i="3"/>
  <c r="M69" i="3"/>
  <c r="M77" i="3"/>
  <c r="M85" i="3"/>
  <c r="M93" i="3"/>
  <c r="M101" i="3"/>
  <c r="M109" i="3"/>
  <c r="M117" i="3"/>
  <c r="M125" i="3"/>
  <c r="M133" i="3"/>
  <c r="M141" i="3"/>
  <c r="M149" i="3"/>
  <c r="M157" i="3"/>
  <c r="M165" i="3"/>
  <c r="M173" i="3"/>
  <c r="M181" i="3"/>
  <c r="M189" i="3"/>
  <c r="M197" i="3"/>
  <c r="M205" i="3"/>
  <c r="M213" i="3"/>
  <c r="M221" i="3"/>
  <c r="M229" i="3"/>
  <c r="M237" i="3"/>
  <c r="M245" i="3"/>
  <c r="M253" i="3"/>
  <c r="M261" i="3"/>
  <c r="M269" i="3"/>
  <c r="M277" i="3"/>
  <c r="M285" i="3"/>
  <c r="M293" i="3"/>
  <c r="M301" i="3"/>
  <c r="M309" i="3"/>
  <c r="M317" i="3"/>
  <c r="M325" i="3"/>
  <c r="M333" i="3"/>
  <c r="M341" i="3"/>
  <c r="M349" i="3"/>
  <c r="M357" i="3"/>
  <c r="M365" i="3"/>
  <c r="M373" i="3"/>
  <c r="M381" i="3"/>
  <c r="M389" i="3"/>
  <c r="M397" i="3"/>
  <c r="M405" i="3"/>
  <c r="M413" i="3"/>
  <c r="M421" i="3"/>
  <c r="M429" i="3"/>
  <c r="M437" i="3"/>
  <c r="M445" i="3"/>
  <c r="M453" i="3"/>
  <c r="M461" i="3"/>
  <c r="M469" i="3"/>
  <c r="M477" i="3"/>
  <c r="M485" i="3"/>
  <c r="M493" i="3"/>
  <c r="M501" i="3"/>
  <c r="M509" i="3"/>
  <c r="M517" i="3"/>
  <c r="M525" i="3"/>
  <c r="M533" i="3"/>
  <c r="M541" i="3"/>
  <c r="M549" i="3"/>
  <c r="M557" i="3"/>
  <c r="M565" i="3"/>
  <c r="M573" i="3"/>
  <c r="M581" i="3"/>
  <c r="M589" i="3"/>
  <c r="M597" i="3"/>
  <c r="M605" i="3"/>
  <c r="M613" i="3"/>
  <c r="M621" i="3"/>
  <c r="M629" i="3"/>
  <c r="M637" i="3"/>
  <c r="M645" i="3"/>
  <c r="M653" i="3"/>
  <c r="M661" i="3"/>
  <c r="M669" i="3"/>
  <c r="M677" i="3"/>
  <c r="M685" i="3"/>
  <c r="M693" i="3"/>
  <c r="M701" i="3"/>
  <c r="M709" i="3"/>
  <c r="M717" i="3"/>
  <c r="M725" i="3"/>
  <c r="M733" i="3"/>
  <c r="M741" i="3"/>
  <c r="R10" i="9"/>
  <c r="R18" i="9"/>
  <c r="R20" i="7"/>
  <c r="R36" i="7"/>
  <c r="R52" i="7"/>
  <c r="R68" i="7"/>
  <c r="R84" i="7"/>
  <c r="R100" i="7"/>
  <c r="M6" i="3"/>
  <c r="M14" i="3"/>
  <c r="M22" i="3"/>
  <c r="M30" i="3"/>
  <c r="M38" i="3"/>
  <c r="M46" i="3"/>
  <c r="M54" i="3"/>
  <c r="M62" i="3"/>
  <c r="M70" i="3"/>
  <c r="M78" i="3"/>
  <c r="M86" i="3"/>
  <c r="M94" i="3"/>
  <c r="M102" i="3"/>
  <c r="M110" i="3"/>
  <c r="M118" i="3"/>
  <c r="M126" i="3"/>
  <c r="M134" i="3"/>
  <c r="M142" i="3"/>
  <c r="M150" i="3"/>
  <c r="M158" i="3"/>
  <c r="M166" i="3"/>
  <c r="M174" i="3"/>
  <c r="M182" i="3"/>
  <c r="M190" i="3"/>
  <c r="M198" i="3"/>
  <c r="M206" i="3"/>
  <c r="M214" i="3"/>
  <c r="M222" i="3"/>
  <c r="M230" i="3"/>
  <c r="M238" i="3"/>
  <c r="M246" i="3"/>
  <c r="M254" i="3"/>
  <c r="M262" i="3"/>
  <c r="M270" i="3"/>
  <c r="M278" i="3"/>
  <c r="M286" i="3"/>
  <c r="M294" i="3"/>
  <c r="M302" i="3"/>
  <c r="M310" i="3"/>
  <c r="M318" i="3"/>
  <c r="M326" i="3"/>
  <c r="M334" i="3"/>
  <c r="M342" i="3"/>
  <c r="M350" i="3"/>
  <c r="M358" i="3"/>
  <c r="M366" i="3"/>
  <c r="M374" i="3"/>
  <c r="M382" i="3"/>
  <c r="M390" i="3"/>
  <c r="M398" i="3"/>
  <c r="M406" i="3"/>
  <c r="M414" i="3"/>
  <c r="M422" i="3"/>
  <c r="M430" i="3"/>
  <c r="M438" i="3"/>
  <c r="M446" i="3"/>
  <c r="M454" i="3"/>
  <c r="M462" i="3"/>
  <c r="M470" i="3"/>
  <c r="M478" i="3"/>
  <c r="M486" i="3"/>
  <c r="M494" i="3"/>
  <c r="M502" i="3"/>
  <c r="M510" i="3"/>
  <c r="M518" i="3"/>
  <c r="M526" i="3"/>
  <c r="M534" i="3"/>
  <c r="M542" i="3"/>
  <c r="M550" i="3"/>
  <c r="M558" i="3"/>
  <c r="M566" i="3"/>
  <c r="M574" i="3"/>
  <c r="M582" i="3"/>
  <c r="M590" i="3"/>
  <c r="M598" i="3"/>
  <c r="M606" i="3"/>
  <c r="M614" i="3"/>
  <c r="M622" i="3"/>
  <c r="M630" i="3"/>
  <c r="M638" i="3"/>
  <c r="M646" i="3"/>
  <c r="M654" i="3"/>
  <c r="M662" i="3"/>
  <c r="M670" i="3"/>
  <c r="M678" i="3"/>
  <c r="M686" i="3"/>
  <c r="M694" i="3"/>
  <c r="M702" i="3"/>
  <c r="M710" i="3"/>
  <c r="M718" i="3"/>
  <c r="M726" i="3"/>
  <c r="M734" i="3"/>
  <c r="M4" i="3"/>
  <c r="R12" i="9"/>
  <c r="R20" i="9"/>
  <c r="R8" i="7"/>
  <c r="R24" i="7"/>
  <c r="R40" i="7"/>
  <c r="R56" i="7"/>
  <c r="R72" i="7"/>
  <c r="R88" i="7"/>
  <c r="R104" i="7"/>
  <c r="M9" i="3"/>
  <c r="M17" i="3"/>
  <c r="M25" i="3"/>
  <c r="M33" i="3"/>
  <c r="M41" i="3"/>
  <c r="M49" i="3"/>
  <c r="M57" i="3"/>
  <c r="M65" i="3"/>
  <c r="M73" i="3"/>
  <c r="M81" i="3"/>
  <c r="M89" i="3"/>
  <c r="M97" i="3"/>
  <c r="M105" i="3"/>
  <c r="M113" i="3"/>
  <c r="M121" i="3"/>
  <c r="M129" i="3"/>
  <c r="M137" i="3"/>
  <c r="M145" i="3"/>
  <c r="M153" i="3"/>
  <c r="M161" i="3"/>
  <c r="M169" i="3"/>
  <c r="M177" i="3"/>
  <c r="M185" i="3"/>
  <c r="M193" i="3"/>
  <c r="M201" i="3"/>
  <c r="M209" i="3"/>
  <c r="M217" i="3"/>
  <c r="M225" i="3"/>
  <c r="M233" i="3"/>
  <c r="M241" i="3"/>
  <c r="M249" i="3"/>
  <c r="M257" i="3"/>
  <c r="M265" i="3"/>
  <c r="M273" i="3"/>
  <c r="M281" i="3"/>
  <c r="M289" i="3"/>
  <c r="M297" i="3"/>
  <c r="M305" i="3"/>
  <c r="M313" i="3"/>
  <c r="M321" i="3"/>
  <c r="M329" i="3"/>
  <c r="M337" i="3"/>
  <c r="M345" i="3"/>
  <c r="M353" i="3"/>
  <c r="M361" i="3"/>
  <c r="M369" i="3"/>
  <c r="M377" i="3"/>
  <c r="M385" i="3"/>
  <c r="M393" i="3"/>
  <c r="M401" i="3"/>
  <c r="M409" i="3"/>
  <c r="M417" i="3"/>
  <c r="M425" i="3"/>
  <c r="M433" i="3"/>
  <c r="M441" i="3"/>
  <c r="M449" i="3"/>
  <c r="M457" i="3"/>
  <c r="M465" i="3"/>
  <c r="M473" i="3"/>
  <c r="M481" i="3"/>
  <c r="M489" i="3"/>
  <c r="M497" i="3"/>
  <c r="M505" i="3"/>
  <c r="M513" i="3"/>
  <c r="M521" i="3"/>
  <c r="M529" i="3"/>
  <c r="M537" i="3"/>
  <c r="M545" i="3"/>
  <c r="M553" i="3"/>
  <c r="M561" i="3"/>
  <c r="M569" i="3"/>
  <c r="M577" i="3"/>
  <c r="M585" i="3"/>
  <c r="M593" i="3"/>
  <c r="M601" i="3"/>
  <c r="M609" i="3"/>
  <c r="M617" i="3"/>
  <c r="M625" i="3"/>
  <c r="M633" i="3"/>
  <c r="M641" i="3"/>
  <c r="M657" i="3"/>
  <c r="M665" i="3"/>
  <c r="M673" i="3"/>
  <c r="M681" i="3"/>
  <c r="M689" i="3"/>
  <c r="M697" i="3"/>
  <c r="M705" i="3"/>
  <c r="M713" i="3"/>
  <c r="M721" i="3"/>
  <c r="M729" i="3"/>
  <c r="M737" i="3"/>
  <c r="P40" i="1"/>
  <c r="P52" i="1"/>
  <c r="P41" i="1"/>
  <c r="P4" i="1"/>
  <c r="P44" i="1"/>
  <c r="P45" i="1"/>
  <c r="P48" i="1"/>
  <c r="P38" i="1"/>
  <c r="P46" i="1"/>
  <c r="P49" i="1"/>
  <c r="P6" i="1"/>
  <c r="P9" i="1"/>
  <c r="P13" i="1"/>
  <c r="P17" i="1"/>
  <c r="P23" i="1"/>
  <c r="P27" i="1"/>
  <c r="P28" i="1"/>
  <c r="P34" i="1"/>
  <c r="P37" i="1"/>
  <c r="P39" i="1"/>
  <c r="P42" i="1"/>
  <c r="P51" i="1"/>
  <c r="P50" i="1"/>
  <c r="P12" i="1"/>
  <c r="P14" i="1"/>
  <c r="P16" i="1"/>
  <c r="P21" i="1"/>
  <c r="P26" i="1"/>
  <c r="P3" i="1"/>
  <c r="P19" i="1"/>
  <c r="P33" i="1"/>
  <c r="P35" i="1"/>
  <c r="P5" i="1"/>
  <c r="P7" i="1"/>
  <c r="P22" i="1"/>
  <c r="P29" i="1"/>
  <c r="P10" i="1"/>
  <c r="P25" i="1"/>
  <c r="P32" i="1"/>
  <c r="P8" i="1"/>
  <c r="P15" i="1"/>
  <c r="P20" i="1"/>
  <c r="P31" i="1"/>
  <c r="P47" i="1"/>
  <c r="P43" i="1"/>
  <c r="P30" i="1"/>
  <c r="P11" i="1"/>
  <c r="P18" i="1"/>
  <c r="P24" i="1"/>
  <c r="P36" i="1"/>
  <c r="M51" i="11"/>
  <c r="M47" i="11"/>
  <c r="M43" i="11"/>
  <c r="M39" i="11"/>
  <c r="M35" i="11"/>
  <c r="M31" i="11"/>
  <c r="M27" i="11"/>
  <c r="M23" i="11"/>
  <c r="M19" i="11"/>
  <c r="M15" i="11"/>
  <c r="M11" i="11"/>
  <c r="M7" i="11"/>
  <c r="M50" i="11"/>
  <c r="M46" i="11"/>
  <c r="M42" i="11"/>
  <c r="M38" i="11"/>
  <c r="M34" i="11"/>
  <c r="M30" i="11"/>
  <c r="M26" i="11"/>
  <c r="M22" i="11"/>
  <c r="M18" i="11"/>
  <c r="M14" i="11"/>
  <c r="M10" i="11"/>
  <c r="M4" i="11"/>
  <c r="M53" i="11"/>
  <c r="M49" i="11"/>
  <c r="M45" i="11"/>
  <c r="M41" i="11"/>
  <c r="M37" i="11"/>
  <c r="M33" i="11"/>
  <c r="M29" i="11"/>
  <c r="M25" i="11"/>
  <c r="M21" i="11"/>
  <c r="M17" i="11"/>
  <c r="M13" i="11"/>
  <c r="M9" i="11"/>
  <c r="M6" i="11"/>
  <c r="M52" i="11"/>
  <c r="M48" i="11"/>
  <c r="M44" i="11"/>
  <c r="M40" i="11"/>
  <c r="M36" i="11"/>
  <c r="M32" i="11"/>
  <c r="M28" i="11"/>
  <c r="M24" i="11"/>
  <c r="M20" i="11"/>
  <c r="M16" i="11"/>
  <c r="M12" i="11"/>
  <c r="M8" i="11"/>
  <c r="M5" i="11"/>
  <c r="I15" i="2"/>
  <c r="L5" i="11"/>
  <c r="L52" i="11"/>
  <c r="L50" i="11"/>
  <c r="L48" i="11"/>
  <c r="L46" i="11"/>
  <c r="L44" i="11"/>
  <c r="L42" i="11"/>
  <c r="L40" i="11"/>
  <c r="L38" i="11"/>
  <c r="L36" i="11"/>
  <c r="L34" i="11"/>
  <c r="L32" i="11"/>
  <c r="L30" i="11"/>
  <c r="L28" i="11"/>
  <c r="L26" i="11"/>
  <c r="L24" i="11"/>
  <c r="L22" i="11"/>
  <c r="L20" i="11"/>
  <c r="L18" i="11"/>
  <c r="L16" i="11"/>
  <c r="L14" i="11"/>
  <c r="L12" i="11"/>
  <c r="L10" i="11"/>
  <c r="L8" i="11"/>
  <c r="L6" i="11"/>
  <c r="L53" i="11"/>
  <c r="L51" i="11"/>
  <c r="L49" i="11"/>
  <c r="L47" i="11"/>
  <c r="L45" i="11"/>
  <c r="L43" i="11"/>
  <c r="L41" i="11"/>
  <c r="L39" i="11"/>
  <c r="L37" i="11"/>
  <c r="L35" i="11"/>
  <c r="L33" i="11"/>
  <c r="L31" i="11"/>
  <c r="L29" i="11"/>
  <c r="L27" i="11"/>
  <c r="L25" i="11"/>
  <c r="L23" i="11"/>
  <c r="L21" i="11"/>
  <c r="L19" i="11"/>
  <c r="L17" i="11"/>
  <c r="L15" i="11"/>
  <c r="L13" i="11"/>
  <c r="L11" i="11"/>
  <c r="L9" i="11"/>
  <c r="L7" i="11"/>
  <c r="L4" i="11"/>
  <c r="K53" i="11"/>
  <c r="K49" i="11"/>
  <c r="K45" i="11"/>
  <c r="K41" i="11"/>
  <c r="K37" i="11"/>
  <c r="K32" i="11"/>
  <c r="K28" i="11"/>
  <c r="K24" i="11"/>
  <c r="K20" i="11"/>
  <c r="K16" i="11"/>
  <c r="K11" i="11"/>
  <c r="K7" i="11"/>
  <c r="K6" i="11"/>
  <c r="K50" i="11"/>
  <c r="K46" i="11"/>
  <c r="K42" i="11"/>
  <c r="K38" i="11"/>
  <c r="K33" i="11"/>
  <c r="K29" i="11"/>
  <c r="K25" i="11"/>
  <c r="K21" i="11"/>
  <c r="K17" i="11"/>
  <c r="K12" i="11"/>
  <c r="K8" i="11"/>
  <c r="K51" i="11"/>
  <c r="K47" i="11"/>
  <c r="K43" i="11"/>
  <c r="K39" i="11"/>
  <c r="K35" i="11"/>
  <c r="K34" i="11"/>
  <c r="K30" i="11"/>
  <c r="K26" i="11"/>
  <c r="K22" i="11"/>
  <c r="K18" i="11"/>
  <c r="K13" i="11"/>
  <c r="K9" i="11"/>
  <c r="K52" i="11"/>
  <c r="K48" i="11"/>
  <c r="K44" i="11"/>
  <c r="K40" i="11"/>
  <c r="K36" i="11"/>
  <c r="K31" i="11"/>
  <c r="K27" i="11"/>
  <c r="K23" i="11"/>
  <c r="K19" i="11"/>
  <c r="K15" i="11"/>
  <c r="K14" i="11"/>
  <c r="K10" i="11"/>
  <c r="K5" i="11"/>
  <c r="K4" i="11"/>
  <c r="I16" i="2"/>
  <c r="I14" i="2"/>
  <c r="N5" i="11" l="1"/>
  <c r="O5" i="11" s="1"/>
  <c r="P5" i="11" s="1"/>
  <c r="S49" i="1"/>
  <c r="T49" i="1" s="1"/>
  <c r="V49" i="1" s="1"/>
  <c r="S7" i="1"/>
  <c r="T7" i="1" s="1"/>
  <c r="V7" i="1" s="1"/>
  <c r="S4" i="1"/>
  <c r="T4" i="1" s="1"/>
  <c r="V4" i="1" s="1"/>
  <c r="S20" i="1"/>
  <c r="T20" i="1" s="1"/>
  <c r="V20" i="1" s="1"/>
  <c r="S24" i="1"/>
  <c r="T24" i="1" s="1"/>
  <c r="V24" i="1" s="1"/>
  <c r="S27" i="1"/>
  <c r="T27" i="1" s="1"/>
  <c r="V27" i="1" s="1"/>
  <c r="S21" i="1"/>
  <c r="T21" i="1" s="1"/>
  <c r="V21" i="1" s="1"/>
  <c r="S6" i="1"/>
  <c r="T6" i="1" s="1"/>
  <c r="V6" i="1" s="1"/>
  <c r="S46" i="1"/>
  <c r="T46" i="1" s="1"/>
  <c r="V46" i="1" s="1"/>
  <c r="S34" i="1"/>
  <c r="T34" i="1" s="1"/>
  <c r="V34" i="1" s="1"/>
  <c r="S44" i="1"/>
  <c r="T44" i="1" s="1"/>
  <c r="V44" i="1" s="1"/>
  <c r="S39" i="1"/>
  <c r="T39" i="1" s="1"/>
  <c r="V39" i="1" s="1"/>
  <c r="S23" i="1"/>
  <c r="T23" i="1" s="1"/>
  <c r="V23" i="1" s="1"/>
  <c r="S52" i="1"/>
  <c r="T52" i="1" s="1"/>
  <c r="V52" i="1" s="1"/>
  <c r="X52" i="1" s="1"/>
  <c r="Z52" i="1" s="1"/>
  <c r="S33" i="1"/>
  <c r="T33" i="1" s="1"/>
  <c r="V33" i="1" s="1"/>
  <c r="S19" i="1"/>
  <c r="T19" i="1" s="1"/>
  <c r="V19" i="1" s="1"/>
  <c r="S37" i="1"/>
  <c r="T37" i="1" s="1"/>
  <c r="V37" i="1" s="1"/>
  <c r="S15" i="1"/>
  <c r="T15" i="1" s="1"/>
  <c r="V15" i="1" s="1"/>
  <c r="X15" i="1" s="1"/>
  <c r="Z15" i="1" s="1"/>
  <c r="S50" i="1"/>
  <c r="T50" i="1" s="1"/>
  <c r="V50" i="1" s="1"/>
  <c r="X50" i="1" s="1"/>
  <c r="Z50" i="1" s="1"/>
  <c r="S11" i="1"/>
  <c r="T11" i="1" s="1"/>
  <c r="V11" i="1" s="1"/>
  <c r="W11" i="1" s="1"/>
  <c r="Y11" i="1" s="1"/>
  <c r="S10" i="1"/>
  <c r="T10" i="1" s="1"/>
  <c r="V10" i="1" s="1"/>
  <c r="S22" i="1"/>
  <c r="T22" i="1" s="1"/>
  <c r="V22" i="1" s="1"/>
  <c r="S35" i="1"/>
  <c r="T35" i="1" s="1"/>
  <c r="V35" i="1" s="1"/>
  <c r="S9" i="1"/>
  <c r="T9" i="1" s="1"/>
  <c r="V9" i="1" s="1"/>
  <c r="S38" i="1"/>
  <c r="T38" i="1" s="1"/>
  <c r="V38" i="1" s="1"/>
  <c r="S26" i="1"/>
  <c r="T26" i="1" s="1"/>
  <c r="V26" i="1" s="1"/>
  <c r="S13" i="1"/>
  <c r="T13" i="1" s="1"/>
  <c r="V13" i="1" s="1"/>
  <c r="W13" i="1" s="1"/>
  <c r="Y13" i="1" s="1"/>
  <c r="S43" i="1"/>
  <c r="T43" i="1" s="1"/>
  <c r="V43" i="1" s="1"/>
  <c r="S3" i="1"/>
  <c r="T3" i="1" s="1"/>
  <c r="V3" i="1" s="1"/>
  <c r="S30" i="1"/>
  <c r="T30" i="1" s="1"/>
  <c r="V30" i="1" s="1"/>
  <c r="S8" i="1"/>
  <c r="T8" i="1" s="1"/>
  <c r="V8" i="1" s="1"/>
  <c r="S16" i="1"/>
  <c r="T16" i="1" s="1"/>
  <c r="V16" i="1" s="1"/>
  <c r="S12" i="1"/>
  <c r="T12" i="1" s="1"/>
  <c r="V12" i="1" s="1"/>
  <c r="S51" i="1"/>
  <c r="T51" i="1" s="1"/>
  <c r="V51" i="1" s="1"/>
  <c r="S28" i="1"/>
  <c r="T28" i="1" s="1"/>
  <c r="V28" i="1" s="1"/>
  <c r="S41" i="1"/>
  <c r="T41" i="1" s="1"/>
  <c r="V41" i="1" s="1"/>
  <c r="S40" i="1"/>
  <c r="T40" i="1" s="1"/>
  <c r="V40" i="1" s="1"/>
  <c r="S36" i="1"/>
  <c r="T36" i="1" s="1"/>
  <c r="V36" i="1" s="1"/>
  <c r="S42" i="1"/>
  <c r="T42" i="1" s="1"/>
  <c r="V42" i="1" s="1"/>
  <c r="S31" i="1"/>
  <c r="T31" i="1" s="1"/>
  <c r="V31" i="1" s="1"/>
  <c r="S32" i="1"/>
  <c r="T32" i="1" s="1"/>
  <c r="V32" i="1" s="1"/>
  <c r="S47" i="1"/>
  <c r="T47" i="1" s="1"/>
  <c r="V47" i="1" s="1"/>
  <c r="S5" i="1"/>
  <c r="T5" i="1" s="1"/>
  <c r="V5" i="1" s="1"/>
  <c r="S18" i="1"/>
  <c r="T18" i="1" s="1"/>
  <c r="V18" i="1" s="1"/>
  <c r="X18" i="1" s="1"/>
  <c r="Z18" i="1" s="1"/>
  <c r="S25" i="1"/>
  <c r="T25" i="1" s="1"/>
  <c r="V25" i="1" s="1"/>
  <c r="S29" i="1"/>
  <c r="T29" i="1" s="1"/>
  <c r="V29" i="1" s="1"/>
  <c r="X29" i="1" s="1"/>
  <c r="Z29" i="1" s="1"/>
  <c r="S14" i="1"/>
  <c r="T14" i="1" s="1"/>
  <c r="V14" i="1" s="1"/>
  <c r="W14" i="1" s="1"/>
  <c r="Y14" i="1" s="1"/>
  <c r="S17" i="1"/>
  <c r="T17" i="1" s="1"/>
  <c r="V17" i="1" s="1"/>
  <c r="X17" i="1" s="1"/>
  <c r="Z17" i="1" s="1"/>
  <c r="S48" i="1"/>
  <c r="T48" i="1" s="1"/>
  <c r="V48" i="1" s="1"/>
  <c r="W48" i="1" s="1"/>
  <c r="Y48" i="1" s="1"/>
  <c r="S45" i="1"/>
  <c r="T45" i="1" s="1"/>
  <c r="V45" i="1" s="1"/>
  <c r="X45" i="1" s="1"/>
  <c r="Z45" i="1" s="1"/>
  <c r="N40" i="11"/>
  <c r="Q40" i="11" s="1"/>
  <c r="R40" i="11" s="1"/>
  <c r="N9" i="11"/>
  <c r="O9" i="11" s="1"/>
  <c r="P9" i="11" s="1"/>
  <c r="N8" i="11"/>
  <c r="O8" i="11" s="1"/>
  <c r="P8" i="11" s="1"/>
  <c r="N25" i="11"/>
  <c r="Q25" i="11" s="1"/>
  <c r="R25" i="11" s="1"/>
  <c r="N24" i="11"/>
  <c r="O24" i="11" s="1"/>
  <c r="N41" i="11"/>
  <c r="Q41" i="11" s="1"/>
  <c r="R41" i="11" s="1"/>
  <c r="N19" i="11"/>
  <c r="O19" i="11" s="1"/>
  <c r="P19" i="11" s="1"/>
  <c r="N22" i="11"/>
  <c r="O22" i="11" s="1"/>
  <c r="P22" i="11" s="1"/>
  <c r="N35" i="11"/>
  <c r="Q35" i="11" s="1"/>
  <c r="R35" i="11" s="1"/>
  <c r="N51" i="11"/>
  <c r="O51" i="11" s="1"/>
  <c r="P51" i="11" s="1"/>
  <c r="N38" i="11"/>
  <c r="O38" i="11" s="1"/>
  <c r="P38" i="11" s="1"/>
  <c r="N6" i="11"/>
  <c r="Q6" i="11" s="1"/>
  <c r="R6" i="11" s="1"/>
  <c r="N48" i="11"/>
  <c r="O48" i="11" s="1"/>
  <c r="P48" i="11" s="1"/>
  <c r="N16" i="11"/>
  <c r="O16" i="11" s="1"/>
  <c r="P16" i="11" s="1"/>
  <c r="N32" i="11"/>
  <c r="O32" i="11" s="1"/>
  <c r="P32" i="11" s="1"/>
  <c r="N10" i="11"/>
  <c r="O10" i="11" s="1"/>
  <c r="P10" i="11" s="1"/>
  <c r="N26" i="11"/>
  <c r="O26" i="11" s="1"/>
  <c r="P26" i="11" s="1"/>
  <c r="N42" i="11"/>
  <c r="N27" i="11"/>
  <c r="Q27" i="11" s="1"/>
  <c r="R27" i="11" s="1"/>
  <c r="N43" i="11"/>
  <c r="Q43" i="11" s="1"/>
  <c r="R43" i="11" s="1"/>
  <c r="N11" i="11"/>
  <c r="Q11" i="11" s="1"/>
  <c r="R11" i="11" s="1"/>
  <c r="N4" i="11"/>
  <c r="Q4" i="11" s="1"/>
  <c r="R4" i="11" s="1"/>
  <c r="N15" i="11"/>
  <c r="O15" i="11" s="1"/>
  <c r="P15" i="11" s="1"/>
  <c r="N31" i="11"/>
  <c r="Q31" i="11" s="1"/>
  <c r="R31" i="11" s="1"/>
  <c r="N18" i="11"/>
  <c r="O18" i="11" s="1"/>
  <c r="P18" i="11" s="1"/>
  <c r="N34" i="11"/>
  <c r="O34" i="11" s="1"/>
  <c r="P34" i="11" s="1"/>
  <c r="N47" i="11"/>
  <c r="O47" i="11" s="1"/>
  <c r="P47" i="11" s="1"/>
  <c r="N17" i="11"/>
  <c r="O17" i="11" s="1"/>
  <c r="P17" i="11" s="1"/>
  <c r="N33" i="11"/>
  <c r="O33" i="11" s="1"/>
  <c r="P33" i="11" s="1"/>
  <c r="N50" i="11"/>
  <c r="Q50" i="11" s="1"/>
  <c r="R50" i="11" s="1"/>
  <c r="N49" i="11"/>
  <c r="Q49" i="11" s="1"/>
  <c r="N36" i="11"/>
  <c r="Q36" i="11" s="1"/>
  <c r="R36" i="11" s="1"/>
  <c r="N52" i="11"/>
  <c r="O52" i="11" s="1"/>
  <c r="P52" i="11" s="1"/>
  <c r="N21" i="11"/>
  <c r="Q21" i="11" s="1"/>
  <c r="N20" i="11"/>
  <c r="O20" i="11" s="1"/>
  <c r="P20" i="11" s="1"/>
  <c r="N37" i="11"/>
  <c r="O37" i="11" s="1"/>
  <c r="P37" i="11" s="1"/>
  <c r="N53" i="11"/>
  <c r="O53" i="11" s="1"/>
  <c r="P53" i="11" s="1"/>
  <c r="N23" i="11"/>
  <c r="Q23" i="11" s="1"/>
  <c r="R23" i="11" s="1"/>
  <c r="N39" i="11"/>
  <c r="O39" i="11" s="1"/>
  <c r="P39" i="11" s="1"/>
  <c r="N7" i="11"/>
  <c r="N14" i="11"/>
  <c r="Q14" i="11" s="1"/>
  <c r="R14" i="11" s="1"/>
  <c r="N44" i="11"/>
  <c r="N13" i="11"/>
  <c r="N30" i="11"/>
  <c r="N12" i="11"/>
  <c r="Q12" i="11" s="1"/>
  <c r="R12" i="11" s="1"/>
  <c r="N29" i="11"/>
  <c r="N46" i="11"/>
  <c r="N28" i="11"/>
  <c r="O28" i="11" s="1"/>
  <c r="P28" i="11" s="1"/>
  <c r="N45" i="11"/>
  <c r="Q5" i="11"/>
  <c r="R5" i="11" s="1"/>
  <c r="Y75" i="3"/>
  <c r="Z75" i="3"/>
  <c r="AA75" i="3"/>
  <c r="K75" i="3"/>
  <c r="O6" i="11" l="1"/>
  <c r="P6" i="11" s="1"/>
  <c r="S6" i="11" s="1"/>
  <c r="T6" i="11" s="1"/>
  <c r="V6" i="11" s="1"/>
  <c r="Q48" i="11"/>
  <c r="R48" i="11" s="1"/>
  <c r="Q38" i="11"/>
  <c r="R38" i="11" s="1"/>
  <c r="Q19" i="11"/>
  <c r="R19" i="11" s="1"/>
  <c r="O25" i="11"/>
  <c r="P25" i="11" s="1"/>
  <c r="S25" i="11" s="1"/>
  <c r="T25" i="11" s="1"/>
  <c r="V25" i="11" s="1"/>
  <c r="Q22" i="11"/>
  <c r="R22" i="11" s="1"/>
  <c r="S22" i="11" s="1"/>
  <c r="Q8" i="11"/>
  <c r="R8" i="11" s="1"/>
  <c r="S8" i="11" s="1"/>
  <c r="Q51" i="11"/>
  <c r="R51" i="11" s="1"/>
  <c r="Q24" i="11"/>
  <c r="R24" i="11" s="1"/>
  <c r="P24" i="11"/>
  <c r="O41" i="11"/>
  <c r="P41" i="11" s="1"/>
  <c r="S41" i="11" s="1"/>
  <c r="Q37" i="11"/>
  <c r="R37" i="11" s="1"/>
  <c r="O40" i="11"/>
  <c r="P40" i="11" s="1"/>
  <c r="S40" i="11" s="1"/>
  <c r="T40" i="11" s="1"/>
  <c r="V40" i="11" s="1"/>
  <c r="O43" i="11"/>
  <c r="P43" i="11" s="1"/>
  <c r="S43" i="11" s="1"/>
  <c r="T43" i="11" s="1"/>
  <c r="X14" i="1"/>
  <c r="Z14" i="1" s="1"/>
  <c r="W26" i="1"/>
  <c r="Y26" i="1" s="1"/>
  <c r="X26" i="1"/>
  <c r="Z26" i="1" s="1"/>
  <c r="X13" i="1"/>
  <c r="Z13" i="1" s="1"/>
  <c r="W49" i="1"/>
  <c r="Y49" i="1" s="1"/>
  <c r="X49" i="1"/>
  <c r="Z49" i="1" s="1"/>
  <c r="X11" i="1"/>
  <c r="Z11" i="1" s="1"/>
  <c r="X8" i="1"/>
  <c r="Z8" i="1" s="1"/>
  <c r="W8" i="1"/>
  <c r="Y8" i="1" s="1"/>
  <c r="X10" i="1"/>
  <c r="Z10" i="1" s="1"/>
  <c r="W10" i="1"/>
  <c r="Y10" i="1" s="1"/>
  <c r="X25" i="1"/>
  <c r="Z25" i="1" s="1"/>
  <c r="W25" i="1"/>
  <c r="Y25" i="1" s="1"/>
  <c r="X36" i="1"/>
  <c r="Z36" i="1" s="1"/>
  <c r="W36" i="1"/>
  <c r="Y36" i="1" s="1"/>
  <c r="X9" i="1"/>
  <c r="Z9" i="1" s="1"/>
  <c r="W9" i="1"/>
  <c r="Y9" i="1" s="1"/>
  <c r="X42" i="1"/>
  <c r="Z42" i="1" s="1"/>
  <c r="W42" i="1"/>
  <c r="Y42" i="1" s="1"/>
  <c r="W38" i="1"/>
  <c r="Y38" i="1" s="1"/>
  <c r="X38" i="1"/>
  <c r="Z38" i="1" s="1"/>
  <c r="W15" i="1"/>
  <c r="Y15" i="1" s="1"/>
  <c r="W45" i="1"/>
  <c r="Y45" i="1" s="1"/>
  <c r="W17" i="1"/>
  <c r="Y17" i="1" s="1"/>
  <c r="W29" i="1"/>
  <c r="Y29" i="1" s="1"/>
  <c r="W52" i="1"/>
  <c r="Y52" i="1" s="1"/>
  <c r="W50" i="1"/>
  <c r="Y50" i="1" s="1"/>
  <c r="X48" i="1"/>
  <c r="Z48" i="1" s="1"/>
  <c r="G417" i="12"/>
  <c r="W18" i="1"/>
  <c r="Y18" i="1" s="1"/>
  <c r="G362" i="12"/>
  <c r="X28" i="1"/>
  <c r="Z28" i="1" s="1"/>
  <c r="W28" i="1"/>
  <c r="Y28" i="1" s="1"/>
  <c r="X19" i="1"/>
  <c r="Z19" i="1" s="1"/>
  <c r="W19" i="1"/>
  <c r="Y19" i="1" s="1"/>
  <c r="X7" i="1"/>
  <c r="Z7" i="1" s="1"/>
  <c r="W7" i="1"/>
  <c r="Y7" i="1" s="1"/>
  <c r="X20" i="1"/>
  <c r="Z20" i="1" s="1"/>
  <c r="W20" i="1"/>
  <c r="Y20" i="1" s="1"/>
  <c r="X35" i="1"/>
  <c r="Z35" i="1" s="1"/>
  <c r="W35" i="1"/>
  <c r="Y35" i="1" s="1"/>
  <c r="Q10" i="11"/>
  <c r="R10" i="11" s="1"/>
  <c r="W41" i="1"/>
  <c r="Y41" i="1" s="1"/>
  <c r="X41" i="1"/>
  <c r="Z41" i="1" s="1"/>
  <c r="W46" i="1"/>
  <c r="Y46" i="1" s="1"/>
  <c r="X46" i="1"/>
  <c r="Z46" i="1" s="1"/>
  <c r="W37" i="1"/>
  <c r="Y37" i="1" s="1"/>
  <c r="X37" i="1"/>
  <c r="Z37" i="1" s="1"/>
  <c r="X51" i="1"/>
  <c r="Z51" i="1" s="1"/>
  <c r="W51" i="1"/>
  <c r="Y51" i="1" s="1"/>
  <c r="W12" i="1"/>
  <c r="Y12" i="1" s="1"/>
  <c r="X12" i="1"/>
  <c r="Z12" i="1" s="1"/>
  <c r="X33" i="1"/>
  <c r="Z33" i="1" s="1"/>
  <c r="W33" i="1"/>
  <c r="Y33" i="1" s="1"/>
  <c r="W5" i="1"/>
  <c r="Y5" i="1" s="1"/>
  <c r="X5" i="1"/>
  <c r="Z5" i="1" s="1"/>
  <c r="X47" i="1"/>
  <c r="Z47" i="1" s="1"/>
  <c r="W47" i="1"/>
  <c r="Y47" i="1" s="1"/>
  <c r="W24" i="1"/>
  <c r="Y24" i="1" s="1"/>
  <c r="X24" i="1"/>
  <c r="Z24" i="1" s="1"/>
  <c r="W44" i="1"/>
  <c r="Y44" i="1" s="1"/>
  <c r="X44" i="1"/>
  <c r="Z44" i="1" s="1"/>
  <c r="W27" i="1"/>
  <c r="Y27" i="1" s="1"/>
  <c r="X27" i="1"/>
  <c r="Z27" i="1" s="1"/>
  <c r="O35" i="11"/>
  <c r="P35" i="11" s="1"/>
  <c r="S35" i="11" s="1"/>
  <c r="T35" i="11" s="1"/>
  <c r="V35" i="11" s="1"/>
  <c r="Q53" i="11"/>
  <c r="R53" i="11" s="1"/>
  <c r="X40" i="1"/>
  <c r="Z40" i="1" s="1"/>
  <c r="W40" i="1"/>
  <c r="Y40" i="1" s="1"/>
  <c r="X6" i="1"/>
  <c r="Z6" i="1" s="1"/>
  <c r="W6" i="1"/>
  <c r="Y6" i="1" s="1"/>
  <c r="W16" i="1"/>
  <c r="Y16" i="1" s="1"/>
  <c r="X16" i="1"/>
  <c r="Z16" i="1" s="1"/>
  <c r="X39" i="1"/>
  <c r="Z39" i="1" s="1"/>
  <c r="W39" i="1"/>
  <c r="Y39" i="1" s="1"/>
  <c r="X3" i="1"/>
  <c r="Z3" i="1" s="1"/>
  <c r="W3" i="1"/>
  <c r="Y3" i="1" s="1"/>
  <c r="W32" i="1"/>
  <c r="Y32" i="1" s="1"/>
  <c r="X32" i="1"/>
  <c r="Z32" i="1" s="1"/>
  <c r="X31" i="1"/>
  <c r="Z31" i="1" s="1"/>
  <c r="W31" i="1"/>
  <c r="Y31" i="1" s="1"/>
  <c r="X4" i="1"/>
  <c r="Z4" i="1" s="1"/>
  <c r="W4" i="1"/>
  <c r="Y4" i="1" s="1"/>
  <c r="W34" i="1"/>
  <c r="Y34" i="1" s="1"/>
  <c r="X34" i="1"/>
  <c r="Z34" i="1" s="1"/>
  <c r="Q32" i="11"/>
  <c r="R32" i="11" s="1"/>
  <c r="Q9" i="11"/>
  <c r="R9" i="11" s="1"/>
  <c r="S9" i="11" s="1"/>
  <c r="U9" i="11" s="1"/>
  <c r="W9" i="11" s="1"/>
  <c r="W30" i="1"/>
  <c r="Y30" i="1" s="1"/>
  <c r="X30" i="1"/>
  <c r="Z30" i="1" s="1"/>
  <c r="X23" i="1"/>
  <c r="Z23" i="1" s="1"/>
  <c r="W23" i="1"/>
  <c r="Y23" i="1" s="1"/>
  <c r="X21" i="1"/>
  <c r="Z21" i="1" s="1"/>
  <c r="W21" i="1"/>
  <c r="Y21" i="1" s="1"/>
  <c r="X22" i="1"/>
  <c r="Z22" i="1" s="1"/>
  <c r="W22" i="1"/>
  <c r="Y22" i="1" s="1"/>
  <c r="W43" i="1"/>
  <c r="Y43" i="1" s="1"/>
  <c r="X43" i="1"/>
  <c r="Z43" i="1" s="1"/>
  <c r="Q16" i="11"/>
  <c r="R16" i="11" s="1"/>
  <c r="Q26" i="11"/>
  <c r="R26" i="11" s="1"/>
  <c r="O11" i="11"/>
  <c r="P11" i="11" s="1"/>
  <c r="S11" i="11" s="1"/>
  <c r="T11" i="11" s="1"/>
  <c r="V11" i="11" s="1"/>
  <c r="Q15" i="11"/>
  <c r="R15" i="11" s="1"/>
  <c r="Q34" i="11"/>
  <c r="R34" i="11" s="1"/>
  <c r="O36" i="11"/>
  <c r="P36" i="11" s="1"/>
  <c r="S36" i="11" s="1"/>
  <c r="T36" i="11" s="1"/>
  <c r="V36" i="11" s="1"/>
  <c r="Q47" i="11"/>
  <c r="R47" i="11" s="1"/>
  <c r="O31" i="11"/>
  <c r="P31" i="11" s="1"/>
  <c r="S31" i="11" s="1"/>
  <c r="Q28" i="11"/>
  <c r="R28" i="11" s="1"/>
  <c r="O50" i="11"/>
  <c r="P50" i="11" s="1"/>
  <c r="S50" i="11" s="1"/>
  <c r="O27" i="11"/>
  <c r="P27" i="11" s="1"/>
  <c r="S27" i="11" s="1"/>
  <c r="T27" i="11" s="1"/>
  <c r="V27" i="11" s="1"/>
  <c r="O4" i="11"/>
  <c r="P4" i="11" s="1"/>
  <c r="S4" i="11" s="1"/>
  <c r="U4" i="11" s="1"/>
  <c r="W4" i="11" s="1"/>
  <c r="Q18" i="11"/>
  <c r="R18" i="11" s="1"/>
  <c r="O42" i="11"/>
  <c r="P42" i="11" s="1"/>
  <c r="Q42" i="11"/>
  <c r="R42" i="11" s="1"/>
  <c r="Q33" i="11"/>
  <c r="R33" i="11" s="1"/>
  <c r="R49" i="11"/>
  <c r="O49" i="11"/>
  <c r="P49" i="11" s="1"/>
  <c r="Q17" i="11"/>
  <c r="R17" i="11" s="1"/>
  <c r="S17" i="11" s="1"/>
  <c r="S5" i="11"/>
  <c r="T5" i="11" s="1"/>
  <c r="V5" i="11" s="1"/>
  <c r="O12" i="11"/>
  <c r="P12" i="11" s="1"/>
  <c r="S12" i="11" s="1"/>
  <c r="U12" i="11" s="1"/>
  <c r="W12" i="11" s="1"/>
  <c r="O21" i="11"/>
  <c r="P21" i="11" s="1"/>
  <c r="O14" i="11"/>
  <c r="P14" i="11" s="1"/>
  <c r="S14" i="11" s="1"/>
  <c r="Q52" i="11"/>
  <c r="R52" i="11" s="1"/>
  <c r="S52" i="11" s="1"/>
  <c r="T52" i="11" s="1"/>
  <c r="V52" i="11" s="1"/>
  <c r="O29" i="11"/>
  <c r="P29" i="11" s="1"/>
  <c r="Q29" i="11"/>
  <c r="R29" i="11" s="1"/>
  <c r="Q44" i="11"/>
  <c r="R44" i="11" s="1"/>
  <c r="O44" i="11"/>
  <c r="P44" i="11" s="1"/>
  <c r="Q39" i="11"/>
  <c r="R39" i="11" s="1"/>
  <c r="Q20" i="11"/>
  <c r="R20" i="11" s="1"/>
  <c r="S20" i="11" s="1"/>
  <c r="U20" i="11" s="1"/>
  <c r="W20" i="11" s="1"/>
  <c r="Q45" i="11"/>
  <c r="R45" i="11" s="1"/>
  <c r="O45" i="11"/>
  <c r="P45" i="11" s="1"/>
  <c r="R21" i="11"/>
  <c r="Q30" i="11"/>
  <c r="R30" i="11" s="1"/>
  <c r="O30" i="11"/>
  <c r="P30" i="11" s="1"/>
  <c r="O23" i="11"/>
  <c r="P23" i="11" s="1"/>
  <c r="S23" i="11" s="1"/>
  <c r="T23" i="11" s="1"/>
  <c r="V23" i="11" s="1"/>
  <c r="Q46" i="11"/>
  <c r="R46" i="11" s="1"/>
  <c r="O46" i="11"/>
  <c r="P46" i="11" s="1"/>
  <c r="Q13" i="11"/>
  <c r="R13" i="11" s="1"/>
  <c r="O13" i="11"/>
  <c r="P13" i="11" s="1"/>
  <c r="O7" i="11"/>
  <c r="P7" i="11" s="1"/>
  <c r="Q7" i="11"/>
  <c r="R7" i="11" s="1"/>
  <c r="U40" i="11"/>
  <c r="W40" i="11" s="1"/>
  <c r="S37" i="11"/>
  <c r="N75" i="3"/>
  <c r="O75" i="3" s="1"/>
  <c r="S10" i="11" l="1"/>
  <c r="U10" i="11" s="1"/>
  <c r="W10" i="11" s="1"/>
  <c r="U6" i="11"/>
  <c r="W6" i="11" s="1"/>
  <c r="S51" i="11"/>
  <c r="U51" i="11" s="1"/>
  <c r="W51" i="11" s="1"/>
  <c r="S48" i="11"/>
  <c r="T48" i="11" s="1"/>
  <c r="V48" i="11" s="1"/>
  <c r="S34" i="11"/>
  <c r="U34" i="11" s="1"/>
  <c r="W34" i="11" s="1"/>
  <c r="G465" i="12"/>
  <c r="G442" i="12"/>
  <c r="G416" i="12"/>
  <c r="G481" i="12"/>
  <c r="G119" i="12"/>
  <c r="G501" i="12"/>
  <c r="G390" i="12"/>
  <c r="G459" i="12"/>
  <c r="G454" i="12"/>
  <c r="G385" i="12"/>
  <c r="G409" i="12"/>
  <c r="G117" i="12"/>
  <c r="G397" i="12"/>
  <c r="G437" i="12"/>
  <c r="G157" i="12"/>
  <c r="G493" i="12"/>
  <c r="G394" i="12"/>
  <c r="G446" i="12"/>
  <c r="G472" i="12"/>
  <c r="G96" i="12"/>
  <c r="G377" i="12"/>
  <c r="G491" i="12"/>
  <c r="G476" i="12"/>
  <c r="G451" i="12"/>
  <c r="G108" i="12"/>
  <c r="G206" i="12"/>
  <c r="G485" i="12"/>
  <c r="G418" i="12"/>
  <c r="G415" i="12"/>
  <c r="G425" i="12"/>
  <c r="G369" i="12"/>
  <c r="S24" i="11"/>
  <c r="U24" i="11" s="1"/>
  <c r="W24" i="11" s="1"/>
  <c r="S38" i="11"/>
  <c r="S19" i="11"/>
  <c r="T19" i="11" s="1"/>
  <c r="V19" i="11" s="1"/>
  <c r="G142" i="12"/>
  <c r="S32" i="11"/>
  <c r="T32" i="11" s="1"/>
  <c r="V32" i="11" s="1"/>
  <c r="G404" i="12"/>
  <c r="G462" i="12"/>
  <c r="S16" i="11"/>
  <c r="T16" i="11" s="1"/>
  <c r="V16" i="11" s="1"/>
  <c r="T9" i="11"/>
  <c r="V9" i="11" s="1"/>
  <c r="G99" i="12"/>
  <c r="G129" i="12"/>
  <c r="G113" i="12"/>
  <c r="G103" i="12"/>
  <c r="G376" i="12"/>
  <c r="G402" i="12"/>
  <c r="G372" i="12"/>
  <c r="G120" i="12"/>
  <c r="G466" i="12"/>
  <c r="G112" i="12"/>
  <c r="G424" i="12"/>
  <c r="G489" i="12"/>
  <c r="G456" i="12"/>
  <c r="G433" i="12"/>
  <c r="G366" i="12"/>
  <c r="G414" i="12"/>
  <c r="G123" i="12"/>
  <c r="G429" i="12"/>
  <c r="G477" i="12"/>
  <c r="G106" i="12"/>
  <c r="G368" i="12"/>
  <c r="G175" i="12"/>
  <c r="G122" i="12"/>
  <c r="G392" i="12"/>
  <c r="G387" i="12"/>
  <c r="G439" i="12"/>
  <c r="G374" i="12"/>
  <c r="G220" i="12"/>
  <c r="G441" i="12"/>
  <c r="G381" i="12"/>
  <c r="G105" i="12"/>
  <c r="G435" i="12"/>
  <c r="G118" i="12"/>
  <c r="G467" i="12"/>
  <c r="G367" i="12"/>
  <c r="G383" i="12"/>
  <c r="G104" i="12"/>
  <c r="G132" i="12"/>
  <c r="G395" i="12"/>
  <c r="G126" i="12"/>
  <c r="G468" i="12"/>
  <c r="G107" i="12"/>
  <c r="G460" i="12"/>
  <c r="G443" i="12"/>
  <c r="G401" i="12"/>
  <c r="G352" i="12"/>
  <c r="G378" i="12"/>
  <c r="G185" i="12"/>
  <c r="G423" i="12"/>
  <c r="G475" i="12"/>
  <c r="G391" i="12"/>
  <c r="G487" i="12"/>
  <c r="G100" i="12"/>
  <c r="G430" i="12"/>
  <c r="G365" i="12"/>
  <c r="G438" i="12"/>
  <c r="G101" i="12"/>
  <c r="G375" i="12"/>
  <c r="G400" i="12"/>
  <c r="G408" i="12"/>
  <c r="G405" i="12"/>
  <c r="G434" i="12"/>
  <c r="G440" i="12"/>
  <c r="G172" i="12"/>
  <c r="G492" i="12"/>
  <c r="G484" i="12"/>
  <c r="G490" i="12"/>
  <c r="G98" i="12"/>
  <c r="G399" i="12"/>
  <c r="G398" i="12"/>
  <c r="G455" i="12"/>
  <c r="G482" i="12"/>
  <c r="G128" i="12"/>
  <c r="G384" i="12"/>
  <c r="G471" i="12"/>
  <c r="G201" i="12"/>
  <c r="G427" i="12"/>
  <c r="G497" i="12"/>
  <c r="G373" i="12"/>
  <c r="G356" i="12"/>
  <c r="G131" i="12"/>
  <c r="G94" i="12"/>
  <c r="G110" i="12"/>
  <c r="G354" i="12"/>
  <c r="G148" i="12"/>
  <c r="G379" i="12"/>
  <c r="G469" i="12"/>
  <c r="G114" i="12"/>
  <c r="G479" i="12"/>
  <c r="G115" i="12"/>
  <c r="G109" i="12"/>
  <c r="G130" i="12"/>
  <c r="G371" i="12"/>
  <c r="G102" i="12"/>
  <c r="G116" i="12"/>
  <c r="G361" i="12"/>
  <c r="G436" i="12"/>
  <c r="G494" i="12"/>
  <c r="G364" i="12"/>
  <c r="G426" i="12"/>
  <c r="G421" i="12"/>
  <c r="G124" i="12"/>
  <c r="G453" i="12"/>
  <c r="G461" i="12"/>
  <c r="G470" i="12"/>
  <c r="G121" i="12"/>
  <c r="G216" i="12"/>
  <c r="G496" i="12"/>
  <c r="G419" i="12"/>
  <c r="G389" i="12"/>
  <c r="G403" i="12"/>
  <c r="G428" i="12"/>
  <c r="G407" i="12"/>
  <c r="G382" i="12"/>
  <c r="G413" i="12"/>
  <c r="G432" i="12"/>
  <c r="G370" i="12"/>
  <c r="G463" i="12"/>
  <c r="G488" i="12"/>
  <c r="G449" i="12"/>
  <c r="G138" i="12"/>
  <c r="G478" i="12"/>
  <c r="G464" i="12"/>
  <c r="G458" i="12"/>
  <c r="G127" i="12"/>
  <c r="G498" i="12"/>
  <c r="G445" i="12"/>
  <c r="G150" i="12"/>
  <c r="G450" i="12"/>
  <c r="G125" i="12"/>
  <c r="G452" i="12"/>
  <c r="G386" i="12"/>
  <c r="G412" i="12"/>
  <c r="G111" i="12"/>
  <c r="G95" i="12"/>
  <c r="G448" i="12"/>
  <c r="G97" i="12"/>
  <c r="G444" i="12"/>
  <c r="G420" i="12"/>
  <c r="G380" i="12"/>
  <c r="G422" i="12"/>
  <c r="G406" i="12"/>
  <c r="G495" i="12"/>
  <c r="G153" i="12"/>
  <c r="G388" i="12"/>
  <c r="G500" i="12"/>
  <c r="G410" i="12"/>
  <c r="G155" i="12"/>
  <c r="G360" i="12"/>
  <c r="G363" i="12"/>
  <c r="G474" i="12"/>
  <c r="G483" i="12"/>
  <c r="G447" i="12"/>
  <c r="G393" i="12"/>
  <c r="G411" i="12"/>
  <c r="G359" i="12"/>
  <c r="G431" i="12"/>
  <c r="G457" i="12"/>
  <c r="G499" i="12"/>
  <c r="G486" i="12"/>
  <c r="G79" i="12"/>
  <c r="G480" i="12"/>
  <c r="G473" i="12"/>
  <c r="S53" i="11"/>
  <c r="U53" i="11" s="1"/>
  <c r="W53" i="11" s="1"/>
  <c r="S49" i="11"/>
  <c r="U49" i="11" s="1"/>
  <c r="W49" i="11" s="1"/>
  <c r="T4" i="11"/>
  <c r="V4" i="11" s="1"/>
  <c r="S47" i="11"/>
  <c r="T47" i="11" s="1"/>
  <c r="V47" i="11" s="1"/>
  <c r="S15" i="11"/>
  <c r="T15" i="11" s="1"/>
  <c r="V15" i="11" s="1"/>
  <c r="T50" i="11"/>
  <c r="V50" i="11" s="1"/>
  <c r="U50" i="11"/>
  <c r="W50" i="11" s="1"/>
  <c r="U35" i="11"/>
  <c r="W35" i="11" s="1"/>
  <c r="U36" i="11"/>
  <c r="W36" i="11" s="1"/>
  <c r="S26" i="11"/>
  <c r="U26" i="11" s="1"/>
  <c r="W26" i="11" s="1"/>
  <c r="T20" i="11"/>
  <c r="V20" i="11" s="1"/>
  <c r="S18" i="11"/>
  <c r="U18" i="11" s="1"/>
  <c r="W18" i="11" s="1"/>
  <c r="U5" i="11"/>
  <c r="W5" i="11" s="1"/>
  <c r="S30" i="11"/>
  <c r="T30" i="11" s="1"/>
  <c r="V30" i="11" s="1"/>
  <c r="S44" i="11"/>
  <c r="U44" i="11" s="1"/>
  <c r="S28" i="11"/>
  <c r="U28" i="11" s="1"/>
  <c r="W28" i="11" s="1"/>
  <c r="U52" i="11"/>
  <c r="W52" i="11" s="1"/>
  <c r="S33" i="11"/>
  <c r="T33" i="11" s="1"/>
  <c r="V33" i="11" s="1"/>
  <c r="U27" i="11"/>
  <c r="W27" i="11" s="1"/>
  <c r="S21" i="11"/>
  <c r="T21" i="11" s="1"/>
  <c r="V21" i="11" s="1"/>
  <c r="S42" i="11"/>
  <c r="U43" i="11"/>
  <c r="W43" i="11" s="1"/>
  <c r="V43" i="11"/>
  <c r="U32" i="11"/>
  <c r="W32" i="11" s="1"/>
  <c r="T12" i="11"/>
  <c r="V12" i="11" s="1"/>
  <c r="T22" i="11"/>
  <c r="V22" i="11" s="1"/>
  <c r="U22" i="11"/>
  <c r="W22" i="11" s="1"/>
  <c r="S46" i="11"/>
  <c r="T46" i="11" s="1"/>
  <c r="V46" i="11" s="1"/>
  <c r="S13" i="11"/>
  <c r="S7" i="11"/>
  <c r="S39" i="11"/>
  <c r="T39" i="11" s="1"/>
  <c r="V39" i="11" s="1"/>
  <c r="U25" i="11"/>
  <c r="W25" i="11" s="1"/>
  <c r="U23" i="11"/>
  <c r="W23" i="11" s="1"/>
  <c r="S45" i="11"/>
  <c r="S29" i="11"/>
  <c r="U11" i="11"/>
  <c r="W11" i="11" s="1"/>
  <c r="T37" i="11"/>
  <c r="V37" i="11" s="1"/>
  <c r="U37" i="11"/>
  <c r="W37" i="11" s="1"/>
  <c r="T24" i="11"/>
  <c r="V24" i="11" s="1"/>
  <c r="T14" i="11"/>
  <c r="V14" i="11" s="1"/>
  <c r="U14" i="11"/>
  <c r="W14" i="11" s="1"/>
  <c r="T34" i="11"/>
  <c r="V34" i="11" s="1"/>
  <c r="U8" i="11"/>
  <c r="W8" i="11" s="1"/>
  <c r="T8" i="11"/>
  <c r="V8" i="11" s="1"/>
  <c r="T31" i="11"/>
  <c r="V31" i="11" s="1"/>
  <c r="U31" i="11"/>
  <c r="W31" i="11" s="1"/>
  <c r="U17" i="11"/>
  <c r="W17" i="11" s="1"/>
  <c r="T17" i="11"/>
  <c r="V17" i="11" s="1"/>
  <c r="T41" i="11"/>
  <c r="V41" i="11" s="1"/>
  <c r="U41" i="11"/>
  <c r="W41" i="11" s="1"/>
  <c r="U38" i="11"/>
  <c r="W38" i="11" s="1"/>
  <c r="T38" i="11"/>
  <c r="V38" i="11" s="1"/>
  <c r="Q75" i="3"/>
  <c r="R75" i="3" s="1"/>
  <c r="P75" i="3"/>
  <c r="T10" i="11" l="1"/>
  <c r="V10" i="11" s="1"/>
  <c r="U19" i="11"/>
  <c r="W19" i="11" s="1"/>
  <c r="T51" i="11"/>
  <c r="V51" i="11" s="1"/>
  <c r="U48" i="11"/>
  <c r="W48" i="11" s="1"/>
  <c r="T26" i="11"/>
  <c r="V26" i="11" s="1"/>
  <c r="U16" i="11"/>
  <c r="W16" i="11" s="1"/>
  <c r="T49" i="11"/>
  <c r="V49" i="11" s="1"/>
  <c r="U47" i="11"/>
  <c r="W47" i="11" s="1"/>
  <c r="T53" i="11"/>
  <c r="V53" i="11" s="1"/>
  <c r="U15" i="11"/>
  <c r="W15" i="11" s="1"/>
  <c r="U21" i="11"/>
  <c r="W21" i="11" s="1"/>
  <c r="U30" i="11"/>
  <c r="W30" i="11" s="1"/>
  <c r="T28" i="11"/>
  <c r="V28" i="11" s="1"/>
  <c r="T18" i="11"/>
  <c r="V18" i="11" s="1"/>
  <c r="W44" i="11"/>
  <c r="U39" i="11"/>
  <c r="W39" i="11" s="1"/>
  <c r="T44" i="11"/>
  <c r="V44" i="11" s="1"/>
  <c r="T42" i="11"/>
  <c r="V42" i="11" s="1"/>
  <c r="U42" i="11"/>
  <c r="W42" i="11" s="1"/>
  <c r="U33" i="11"/>
  <c r="W33" i="11" s="1"/>
  <c r="U46" i="11"/>
  <c r="W46" i="11" s="1"/>
  <c r="U29" i="11"/>
  <c r="W29" i="11" s="1"/>
  <c r="T29" i="11"/>
  <c r="V29" i="11" s="1"/>
  <c r="T7" i="11"/>
  <c r="V7" i="11" s="1"/>
  <c r="U7" i="11"/>
  <c r="W7" i="11" s="1"/>
  <c r="T45" i="11"/>
  <c r="V45" i="11" s="1"/>
  <c r="U45" i="11"/>
  <c r="W45" i="11" s="1"/>
  <c r="U13" i="11"/>
  <c r="W13" i="11" s="1"/>
  <c r="T13" i="11"/>
  <c r="V13" i="11" s="1"/>
  <c r="S75" i="3"/>
  <c r="U75" i="3" s="1"/>
  <c r="W75" i="3" s="1"/>
  <c r="Y358" i="3"/>
  <c r="Z358" i="3"/>
  <c r="AA358" i="3"/>
  <c r="Y76" i="3"/>
  <c r="Z76" i="3"/>
  <c r="AA76" i="3"/>
  <c r="Y77" i="3"/>
  <c r="Z77" i="3"/>
  <c r="AA77" i="3"/>
  <c r="K76" i="3"/>
  <c r="K77" i="3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K8" i="3"/>
  <c r="Y229" i="3"/>
  <c r="Z229" i="3"/>
  <c r="AA229" i="3"/>
  <c r="K229" i="3"/>
  <c r="Y180" i="3"/>
  <c r="Z180" i="3"/>
  <c r="AA180" i="3"/>
  <c r="K180" i="3"/>
  <c r="Y733" i="3"/>
  <c r="Y731" i="3"/>
  <c r="Z731" i="3"/>
  <c r="AA731" i="3"/>
  <c r="Y732" i="3"/>
  <c r="Z732" i="3"/>
  <c r="AA732" i="3"/>
  <c r="Z733" i="3"/>
  <c r="AA733" i="3"/>
  <c r="K739" i="3"/>
  <c r="Y179" i="3"/>
  <c r="Z179" i="3"/>
  <c r="AA179" i="3"/>
  <c r="AA366" i="3"/>
  <c r="Z366" i="3"/>
  <c r="Y366" i="3"/>
  <c r="Y555" i="3"/>
  <c r="Z555" i="3"/>
  <c r="AA555" i="3"/>
  <c r="Y261" i="3"/>
  <c r="Z261" i="3"/>
  <c r="AA261" i="3"/>
  <c r="K261" i="3"/>
  <c r="K712" i="3"/>
  <c r="K731" i="3"/>
  <c r="K732" i="3"/>
  <c r="K733" i="3"/>
  <c r="K119" i="3"/>
  <c r="K366" i="3"/>
  <c r="K635" i="3"/>
  <c r="K610" i="3"/>
  <c r="K611" i="3"/>
  <c r="K612" i="3"/>
  <c r="K613" i="3"/>
  <c r="K614" i="3"/>
  <c r="K615" i="3"/>
  <c r="K555" i="3"/>
  <c r="K358" i="3"/>
  <c r="K143" i="3"/>
  <c r="K23" i="3"/>
  <c r="K394" i="3"/>
  <c r="I678" i="3"/>
  <c r="I578" i="3"/>
  <c r="I579" i="3"/>
  <c r="I221" i="3"/>
  <c r="I217" i="3"/>
  <c r="I396" i="3"/>
  <c r="I222" i="3"/>
  <c r="I223" i="3"/>
  <c r="I31" i="3"/>
  <c r="J1" i="3"/>
  <c r="I398" i="3"/>
  <c r="I397" i="3"/>
  <c r="K179" i="3"/>
  <c r="K393" i="3"/>
  <c r="K31" i="3"/>
  <c r="Y31" i="3"/>
  <c r="Z31" i="3"/>
  <c r="AA31" i="3"/>
  <c r="D5" i="2"/>
  <c r="Y25" i="3"/>
  <c r="K556" i="3"/>
  <c r="Y556" i="3"/>
  <c r="Z556" i="3"/>
  <c r="AA556" i="3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4" i="9"/>
  <c r="P4" i="7"/>
  <c r="K4" i="3"/>
  <c r="K5" i="3"/>
  <c r="K6" i="3"/>
  <c r="K7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4" i="3"/>
  <c r="K25" i="3"/>
  <c r="K26" i="3"/>
  <c r="K27" i="3"/>
  <c r="K28" i="3"/>
  <c r="K29" i="3"/>
  <c r="K30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70" i="3"/>
  <c r="K71" i="3"/>
  <c r="K72" i="3"/>
  <c r="K73" i="3"/>
  <c r="K74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20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4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63" i="3"/>
  <c r="K164" i="3"/>
  <c r="K168" i="3"/>
  <c r="K169" i="3"/>
  <c r="K170" i="3"/>
  <c r="K171" i="3"/>
  <c r="K172" i="3"/>
  <c r="K174" i="3"/>
  <c r="K175" i="3"/>
  <c r="K176" i="3"/>
  <c r="K177" i="3"/>
  <c r="K178" i="3"/>
  <c r="K121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2" i="3"/>
  <c r="K343" i="3"/>
  <c r="K344" i="3"/>
  <c r="K346" i="3"/>
  <c r="K348" i="3"/>
  <c r="K349" i="3"/>
  <c r="K350" i="3"/>
  <c r="K351" i="3"/>
  <c r="K352" i="3"/>
  <c r="K353" i="3"/>
  <c r="K354" i="3"/>
  <c r="K355" i="3"/>
  <c r="K356" i="3"/>
  <c r="K357" i="3"/>
  <c r="K359" i="3"/>
  <c r="K360" i="3"/>
  <c r="K361" i="3"/>
  <c r="K368" i="3"/>
  <c r="K363" i="3"/>
  <c r="K364" i="3"/>
  <c r="K362" i="3"/>
  <c r="K367" i="3"/>
  <c r="K369" i="3"/>
  <c r="K370" i="3"/>
  <c r="K371" i="3"/>
  <c r="K372" i="3"/>
  <c r="K373" i="3"/>
  <c r="K374" i="3"/>
  <c r="K375" i="3"/>
  <c r="K376" i="3"/>
  <c r="K69" i="3"/>
  <c r="K145" i="3"/>
  <c r="K158" i="3"/>
  <c r="K159" i="3"/>
  <c r="K160" i="3"/>
  <c r="K165" i="3"/>
  <c r="K166" i="3"/>
  <c r="K167" i="3"/>
  <c r="K365" i="3"/>
  <c r="K377" i="3"/>
  <c r="K378" i="3"/>
  <c r="K618" i="3"/>
  <c r="K619" i="3"/>
  <c r="K624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6" i="3"/>
  <c r="K617" i="3"/>
  <c r="K620" i="3"/>
  <c r="K621" i="3"/>
  <c r="K622" i="3"/>
  <c r="K623" i="3"/>
  <c r="K625" i="3"/>
  <c r="K626" i="3"/>
  <c r="K627" i="3"/>
  <c r="K628" i="3"/>
  <c r="K629" i="3"/>
  <c r="K630" i="3"/>
  <c r="K631" i="3"/>
  <c r="K632" i="3"/>
  <c r="K633" i="3"/>
  <c r="K634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50" i="3"/>
  <c r="K651" i="3"/>
  <c r="K173" i="3"/>
  <c r="K161" i="3"/>
  <c r="K162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4" i="3"/>
  <c r="K735" i="3"/>
  <c r="K736" i="3"/>
  <c r="K737" i="3"/>
  <c r="K738" i="3"/>
  <c r="K740" i="3"/>
  <c r="K741" i="3"/>
  <c r="P101" i="7"/>
  <c r="P102" i="7"/>
  <c r="P103" i="7"/>
  <c r="P99" i="7"/>
  <c r="P90" i="7"/>
  <c r="P91" i="7"/>
  <c r="P92" i="7"/>
  <c r="P93" i="7"/>
  <c r="P94" i="7"/>
  <c r="P95" i="7"/>
  <c r="P86" i="7"/>
  <c r="P87" i="7"/>
  <c r="P88" i="7"/>
  <c r="P79" i="7"/>
  <c r="P80" i="7"/>
  <c r="P81" i="7"/>
  <c r="P82" i="7"/>
  <c r="P76" i="7"/>
  <c r="P77" i="7"/>
  <c r="P73" i="7"/>
  <c r="P68" i="7"/>
  <c r="P69" i="7"/>
  <c r="P70" i="7"/>
  <c r="P65" i="7"/>
  <c r="P56" i="7"/>
  <c r="P53" i="7"/>
  <c r="P51" i="7"/>
  <c r="P13" i="7"/>
  <c r="P14" i="7"/>
  <c r="P15" i="7"/>
  <c r="P16" i="7"/>
  <c r="P17" i="7"/>
  <c r="P18" i="7"/>
  <c r="P19" i="7"/>
  <c r="P20" i="7"/>
  <c r="P21" i="7"/>
  <c r="P22" i="7"/>
  <c r="Y270" i="3"/>
  <c r="Z270" i="3"/>
  <c r="AA270" i="3"/>
  <c r="Y506" i="3"/>
  <c r="Z506" i="3"/>
  <c r="AA506" i="3"/>
  <c r="Y141" i="3"/>
  <c r="Z141" i="3"/>
  <c r="AA141" i="3"/>
  <c r="Y142" i="3"/>
  <c r="Z142" i="3"/>
  <c r="AA142" i="3"/>
  <c r="Y162" i="3"/>
  <c r="Z162" i="3"/>
  <c r="AA162" i="3"/>
  <c r="Y161" i="3"/>
  <c r="Z161" i="3"/>
  <c r="AA161" i="3"/>
  <c r="Y173" i="3"/>
  <c r="Z173" i="3"/>
  <c r="AA173" i="3"/>
  <c r="Y147" i="3"/>
  <c r="Z147" i="3"/>
  <c r="AA147" i="3"/>
  <c r="Y30" i="3"/>
  <c r="Z30" i="3"/>
  <c r="AA30" i="3"/>
  <c r="Y374" i="3"/>
  <c r="Z374" i="3"/>
  <c r="AA374" i="3"/>
  <c r="Y373" i="3"/>
  <c r="Z373" i="3"/>
  <c r="AA373" i="3"/>
  <c r="Y364" i="3"/>
  <c r="Z364" i="3"/>
  <c r="AA364" i="3"/>
  <c r="Y170" i="3"/>
  <c r="Z170" i="3"/>
  <c r="AA170" i="3"/>
  <c r="Y74" i="3"/>
  <c r="Z74" i="3"/>
  <c r="AA74" i="3"/>
  <c r="AA25" i="3"/>
  <c r="Z25" i="3"/>
  <c r="Y395" i="3"/>
  <c r="Z395" i="3"/>
  <c r="AA395" i="3"/>
  <c r="Y396" i="3"/>
  <c r="Z396" i="3"/>
  <c r="AA396" i="3"/>
  <c r="AA432" i="3"/>
  <c r="Z432" i="3"/>
  <c r="Y432" i="3"/>
  <c r="Y514" i="3"/>
  <c r="Z514" i="3"/>
  <c r="AA514" i="3"/>
  <c r="Y515" i="3"/>
  <c r="Z515" i="3"/>
  <c r="AA515" i="3"/>
  <c r="Y516" i="3"/>
  <c r="Z516" i="3"/>
  <c r="AA516" i="3"/>
  <c r="Y168" i="3"/>
  <c r="Z168" i="3"/>
  <c r="AA168" i="3"/>
  <c r="Y169" i="3"/>
  <c r="Z169" i="3"/>
  <c r="AA169" i="3"/>
  <c r="Y140" i="3"/>
  <c r="Z140" i="3"/>
  <c r="AA140" i="3"/>
  <c r="Y258" i="3"/>
  <c r="Z258" i="3"/>
  <c r="AA258" i="3"/>
  <c r="P45" i="7"/>
  <c r="Y155" i="3"/>
  <c r="Z155" i="3"/>
  <c r="AA155" i="3"/>
  <c r="Y228" i="3"/>
  <c r="Z228" i="3"/>
  <c r="AA228" i="3"/>
  <c r="Y144" i="3"/>
  <c r="Z144" i="3"/>
  <c r="AA144" i="3"/>
  <c r="Y232" i="3"/>
  <c r="Z232" i="3"/>
  <c r="AA232" i="3"/>
  <c r="Y233" i="3"/>
  <c r="Z233" i="3"/>
  <c r="AA233" i="3"/>
  <c r="Y577" i="3"/>
  <c r="Z577" i="3"/>
  <c r="AA577" i="3"/>
  <c r="AD23" i="7"/>
  <c r="AE23" i="7"/>
  <c r="AF23" i="7"/>
  <c r="P23" i="7"/>
  <c r="Y622" i="3"/>
  <c r="Z622" i="3"/>
  <c r="AA622" i="3"/>
  <c r="Y586" i="3"/>
  <c r="Z586" i="3"/>
  <c r="AA586" i="3"/>
  <c r="Y689" i="3"/>
  <c r="Z689" i="3"/>
  <c r="AA689" i="3"/>
  <c r="Y269" i="3"/>
  <c r="Z269" i="3"/>
  <c r="AA269" i="3"/>
  <c r="Y368" i="3"/>
  <c r="Z368" i="3"/>
  <c r="AA368" i="3"/>
  <c r="Y32" i="3"/>
  <c r="Z32" i="3"/>
  <c r="AA32" i="3"/>
  <c r="Y33" i="3"/>
  <c r="Z33" i="3"/>
  <c r="AA33" i="3"/>
  <c r="Y50" i="3"/>
  <c r="Z50" i="3"/>
  <c r="AA50" i="3"/>
  <c r="Y113" i="3"/>
  <c r="Z113" i="3"/>
  <c r="AA113" i="3"/>
  <c r="Y114" i="3"/>
  <c r="Z114" i="3"/>
  <c r="AA114" i="3"/>
  <c r="Y115" i="3"/>
  <c r="Z115" i="3"/>
  <c r="AA115" i="3"/>
  <c r="Y116" i="3"/>
  <c r="Z116" i="3"/>
  <c r="AA116" i="3"/>
  <c r="Y244" i="3"/>
  <c r="Z244" i="3"/>
  <c r="AA244" i="3"/>
  <c r="Y245" i="3"/>
  <c r="Z245" i="3"/>
  <c r="AA245" i="3"/>
  <c r="Y246" i="3"/>
  <c r="Z246" i="3"/>
  <c r="AA246" i="3"/>
  <c r="Y247" i="3"/>
  <c r="Z247" i="3"/>
  <c r="AA247" i="3"/>
  <c r="Y554" i="3"/>
  <c r="Z554" i="3"/>
  <c r="AA554" i="3"/>
  <c r="Y522" i="3"/>
  <c r="Z522" i="3"/>
  <c r="AA522" i="3"/>
  <c r="Y206" i="3"/>
  <c r="Z206" i="3"/>
  <c r="AA206" i="3"/>
  <c r="Y207" i="3"/>
  <c r="Z207" i="3"/>
  <c r="AA207" i="3"/>
  <c r="AA22" i="3"/>
  <c r="Z22" i="3"/>
  <c r="Y22" i="3"/>
  <c r="Y294" i="3"/>
  <c r="Y295" i="3"/>
  <c r="Y51" i="3"/>
  <c r="Z51" i="3"/>
  <c r="AA51" i="3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Y259" i="3"/>
  <c r="Z259" i="3"/>
  <c r="AA259" i="3"/>
  <c r="Y260" i="3"/>
  <c r="Z260" i="3"/>
  <c r="AA260" i="3"/>
  <c r="Y652" i="3"/>
  <c r="Z652" i="3"/>
  <c r="AA652" i="3"/>
  <c r="Y653" i="3"/>
  <c r="Z653" i="3"/>
  <c r="AA653" i="3"/>
  <c r="Y320" i="3"/>
  <c r="Z320" i="3"/>
  <c r="AA320" i="3"/>
  <c r="Y174" i="3"/>
  <c r="Z174" i="3"/>
  <c r="AA174" i="3"/>
  <c r="Y592" i="3"/>
  <c r="Z592" i="3"/>
  <c r="AA592" i="3"/>
  <c r="P57" i="7"/>
  <c r="AA666" i="3"/>
  <c r="Z666" i="3"/>
  <c r="Y666" i="3"/>
  <c r="Y268" i="3"/>
  <c r="Z268" i="3"/>
  <c r="AA268" i="3"/>
  <c r="AA188" i="3"/>
  <c r="Z188" i="3"/>
  <c r="Y188" i="3"/>
  <c r="AA574" i="3"/>
  <c r="Z574" i="3"/>
  <c r="Y574" i="3"/>
  <c r="Y505" i="3"/>
  <c r="Z505" i="3"/>
  <c r="AA505" i="3"/>
  <c r="Y609" i="3"/>
  <c r="Z609" i="3"/>
  <c r="AA609" i="3"/>
  <c r="Y608" i="3"/>
  <c r="Z608" i="3"/>
  <c r="AA608" i="3"/>
  <c r="Y607" i="3"/>
  <c r="Z607" i="3"/>
  <c r="AA607" i="3"/>
  <c r="Y606" i="3"/>
  <c r="Z606" i="3"/>
  <c r="AA606" i="3"/>
  <c r="Y605" i="3"/>
  <c r="Z605" i="3"/>
  <c r="AA605" i="3"/>
  <c r="Y604" i="3"/>
  <c r="Z604" i="3"/>
  <c r="AA604" i="3"/>
  <c r="Y603" i="3"/>
  <c r="Z603" i="3"/>
  <c r="AA603" i="3"/>
  <c r="Y602" i="3"/>
  <c r="Z602" i="3"/>
  <c r="AA602" i="3"/>
  <c r="Y601" i="3"/>
  <c r="Z601" i="3"/>
  <c r="AA601" i="3"/>
  <c r="Y600" i="3"/>
  <c r="Z600" i="3"/>
  <c r="AA600" i="3"/>
  <c r="Y599" i="3"/>
  <c r="Z599" i="3"/>
  <c r="AA599" i="3"/>
  <c r="Y598" i="3"/>
  <c r="Z598" i="3"/>
  <c r="AA598" i="3"/>
  <c r="Y596" i="3"/>
  <c r="Z596" i="3"/>
  <c r="AA596" i="3"/>
  <c r="Y597" i="3"/>
  <c r="Z597" i="3"/>
  <c r="AA597" i="3"/>
  <c r="Y595" i="3"/>
  <c r="Z595" i="3"/>
  <c r="AA595" i="3"/>
  <c r="Y594" i="3"/>
  <c r="Z594" i="3"/>
  <c r="AA594" i="3"/>
  <c r="B5" i="7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AA738" i="3"/>
  <c r="Z738" i="3"/>
  <c r="Y738" i="3"/>
  <c r="AA737" i="3"/>
  <c r="Z737" i="3"/>
  <c r="Y737" i="3"/>
  <c r="AA736" i="3"/>
  <c r="Z736" i="3"/>
  <c r="Y736" i="3"/>
  <c r="AA735" i="3"/>
  <c r="Z735" i="3"/>
  <c r="Y735" i="3"/>
  <c r="AA730" i="3"/>
  <c r="Z730" i="3"/>
  <c r="Y730" i="3"/>
  <c r="AA729" i="3"/>
  <c r="Z729" i="3"/>
  <c r="Y729" i="3"/>
  <c r="AA728" i="3"/>
  <c r="Z728" i="3"/>
  <c r="Y728" i="3"/>
  <c r="AA722" i="3"/>
  <c r="Z722" i="3"/>
  <c r="Y722" i="3"/>
  <c r="AA721" i="3"/>
  <c r="Z721" i="3"/>
  <c r="Y721" i="3"/>
  <c r="AA716" i="3"/>
  <c r="Z716" i="3"/>
  <c r="Y716" i="3"/>
  <c r="AA715" i="3"/>
  <c r="Z715" i="3"/>
  <c r="Y715" i="3"/>
  <c r="AA714" i="3"/>
  <c r="Z714" i="3"/>
  <c r="Y714" i="3"/>
  <c r="AA713" i="3"/>
  <c r="Z713" i="3"/>
  <c r="Y713" i="3"/>
  <c r="AA700" i="3"/>
  <c r="Z700" i="3"/>
  <c r="Y700" i="3"/>
  <c r="AA699" i="3"/>
  <c r="Z699" i="3"/>
  <c r="Y699" i="3"/>
  <c r="AA698" i="3"/>
  <c r="Z698" i="3"/>
  <c r="Y698" i="3"/>
  <c r="AA697" i="3"/>
  <c r="Z697" i="3"/>
  <c r="Y697" i="3"/>
  <c r="AA696" i="3"/>
  <c r="Z696" i="3"/>
  <c r="Y696" i="3"/>
  <c r="AA694" i="3"/>
  <c r="Z694" i="3"/>
  <c r="Y694" i="3"/>
  <c r="AA693" i="3"/>
  <c r="Z693" i="3"/>
  <c r="Y693" i="3"/>
  <c r="AA692" i="3"/>
  <c r="Z692" i="3"/>
  <c r="Y692" i="3"/>
  <c r="AA688" i="3"/>
  <c r="Z688" i="3"/>
  <c r="Y688" i="3"/>
  <c r="AA687" i="3"/>
  <c r="Z687" i="3"/>
  <c r="Y687" i="3"/>
  <c r="AA683" i="3"/>
  <c r="Z683" i="3"/>
  <c r="Y683" i="3"/>
  <c r="AA682" i="3"/>
  <c r="Z682" i="3"/>
  <c r="Y682" i="3"/>
  <c r="AA681" i="3"/>
  <c r="Z681" i="3"/>
  <c r="Y681" i="3"/>
  <c r="AA679" i="3"/>
  <c r="Z679" i="3"/>
  <c r="Y679" i="3"/>
  <c r="AA677" i="3"/>
  <c r="Z677" i="3"/>
  <c r="Y677" i="3"/>
  <c r="AA671" i="3"/>
  <c r="Z671" i="3"/>
  <c r="Y671" i="3"/>
  <c r="AA670" i="3"/>
  <c r="Z670" i="3"/>
  <c r="Y670" i="3"/>
  <c r="Y354" i="3"/>
  <c r="Z354" i="3"/>
  <c r="AA354" i="3"/>
  <c r="P5" i="7"/>
  <c r="P6" i="7"/>
  <c r="P7" i="7"/>
  <c r="P8" i="7"/>
  <c r="P9" i="7"/>
  <c r="P10" i="7"/>
  <c r="P11" i="7"/>
  <c r="P12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6" i="7"/>
  <c r="P47" i="7"/>
  <c r="P48" i="7"/>
  <c r="P49" i="7"/>
  <c r="P50" i="7"/>
  <c r="P52" i="7"/>
  <c r="P54" i="7"/>
  <c r="P55" i="7"/>
  <c r="P58" i="7"/>
  <c r="P59" i="7"/>
  <c r="P60" i="7"/>
  <c r="P61" i="7"/>
  <c r="P62" i="7"/>
  <c r="P63" i="7"/>
  <c r="P64" i="7"/>
  <c r="S64" i="7" s="1"/>
  <c r="P66" i="7"/>
  <c r="P67" i="7"/>
  <c r="P71" i="7"/>
  <c r="P72" i="7"/>
  <c r="S72" i="7" s="1"/>
  <c r="P74" i="7"/>
  <c r="P75" i="7"/>
  <c r="P78" i="7"/>
  <c r="P83" i="7"/>
  <c r="P84" i="7"/>
  <c r="P85" i="7"/>
  <c r="P89" i="7"/>
  <c r="P96" i="7"/>
  <c r="S96" i="7" s="1"/>
  <c r="P97" i="7"/>
  <c r="P98" i="7"/>
  <c r="P100" i="7"/>
  <c r="P104" i="7"/>
  <c r="S104" i="7" s="1"/>
  <c r="T104" i="7" s="1"/>
  <c r="U104" i="7" s="1"/>
  <c r="P105" i="7"/>
  <c r="P106" i="7"/>
  <c r="P107" i="7"/>
  <c r="Y49" i="3"/>
  <c r="Z49" i="3"/>
  <c r="AA49" i="3"/>
  <c r="Y356" i="3"/>
  <c r="Z356" i="3"/>
  <c r="AA356" i="3"/>
  <c r="Y342" i="3"/>
  <c r="Z342" i="3"/>
  <c r="AA342" i="3"/>
  <c r="AA664" i="3"/>
  <c r="Z664" i="3"/>
  <c r="Y664" i="3"/>
  <c r="AA651" i="3"/>
  <c r="Z651" i="3"/>
  <c r="Y651" i="3"/>
  <c r="AA650" i="3"/>
  <c r="Z650" i="3"/>
  <c r="Y650" i="3"/>
  <c r="AA649" i="3"/>
  <c r="Z649" i="3"/>
  <c r="Y649" i="3"/>
  <c r="AA646" i="3"/>
  <c r="Z646" i="3"/>
  <c r="Y646" i="3"/>
  <c r="AA645" i="3"/>
  <c r="Z645" i="3"/>
  <c r="Y645" i="3"/>
  <c r="AA644" i="3"/>
  <c r="Z644" i="3"/>
  <c r="Y644" i="3"/>
  <c r="AA643" i="3"/>
  <c r="Z643" i="3"/>
  <c r="Y643" i="3"/>
  <c r="AA641" i="3"/>
  <c r="Z641" i="3"/>
  <c r="Y641" i="3"/>
  <c r="AA637" i="3"/>
  <c r="Z637" i="3"/>
  <c r="Y637" i="3"/>
  <c r="AA636" i="3"/>
  <c r="Z636" i="3"/>
  <c r="Y636" i="3"/>
  <c r="AA634" i="3"/>
  <c r="Z634" i="3"/>
  <c r="Y634" i="3"/>
  <c r="AA626" i="3"/>
  <c r="Z626" i="3"/>
  <c r="Y626" i="3"/>
  <c r="AA625" i="3"/>
  <c r="Z625" i="3"/>
  <c r="Y625" i="3"/>
  <c r="Y617" i="3"/>
  <c r="AA616" i="3"/>
  <c r="Z616" i="3"/>
  <c r="Y616" i="3"/>
  <c r="AA593" i="3"/>
  <c r="Z593" i="3"/>
  <c r="Y593" i="3"/>
  <c r="AA591" i="3"/>
  <c r="Z591" i="3"/>
  <c r="Y591" i="3"/>
  <c r="AA590" i="3"/>
  <c r="Z590" i="3"/>
  <c r="Y590" i="3"/>
  <c r="AA589" i="3"/>
  <c r="Z589" i="3"/>
  <c r="Y589" i="3"/>
  <c r="Y588" i="3"/>
  <c r="AA585" i="3"/>
  <c r="Z585" i="3"/>
  <c r="Y585" i="3"/>
  <c r="AA584" i="3"/>
  <c r="Z584" i="3"/>
  <c r="Y584" i="3"/>
  <c r="AA583" i="3"/>
  <c r="Z583" i="3"/>
  <c r="Y583" i="3"/>
  <c r="AA582" i="3"/>
  <c r="Z582" i="3"/>
  <c r="Y582" i="3"/>
  <c r="AA581" i="3"/>
  <c r="Z581" i="3"/>
  <c r="Y581" i="3"/>
  <c r="AA580" i="3"/>
  <c r="Z580" i="3"/>
  <c r="Y580" i="3"/>
  <c r="AA576" i="3"/>
  <c r="Z576" i="3"/>
  <c r="Y576" i="3"/>
  <c r="AA575" i="3"/>
  <c r="Z575" i="3"/>
  <c r="Y575" i="3"/>
  <c r="AA573" i="3"/>
  <c r="Z573" i="3"/>
  <c r="Y573" i="3"/>
  <c r="AA572" i="3"/>
  <c r="Z572" i="3"/>
  <c r="Y572" i="3"/>
  <c r="AA571" i="3"/>
  <c r="Z571" i="3"/>
  <c r="Y571" i="3"/>
  <c r="AA570" i="3"/>
  <c r="Z570" i="3"/>
  <c r="Y570" i="3"/>
  <c r="AA569" i="3"/>
  <c r="Z569" i="3"/>
  <c r="Y569" i="3"/>
  <c r="AA568" i="3"/>
  <c r="Z568" i="3"/>
  <c r="Y568" i="3"/>
  <c r="AA567" i="3"/>
  <c r="Z567" i="3"/>
  <c r="Y567" i="3"/>
  <c r="AA566" i="3"/>
  <c r="Z566" i="3"/>
  <c r="Y566" i="3"/>
  <c r="AA565" i="3"/>
  <c r="Z565" i="3"/>
  <c r="Y565" i="3"/>
  <c r="AA564" i="3"/>
  <c r="Z564" i="3"/>
  <c r="Y564" i="3"/>
  <c r="AA563" i="3"/>
  <c r="Z563" i="3"/>
  <c r="Y563" i="3"/>
  <c r="AA562" i="3"/>
  <c r="Z562" i="3"/>
  <c r="Y562" i="3"/>
  <c r="AA561" i="3"/>
  <c r="Z561" i="3"/>
  <c r="Y561" i="3"/>
  <c r="AA560" i="3"/>
  <c r="Z560" i="3"/>
  <c r="Y560" i="3"/>
  <c r="AA559" i="3"/>
  <c r="Z559" i="3"/>
  <c r="Y559" i="3"/>
  <c r="AA558" i="3"/>
  <c r="Z558" i="3"/>
  <c r="Y558" i="3"/>
  <c r="AA557" i="3"/>
  <c r="Z557" i="3"/>
  <c r="Y557" i="3"/>
  <c r="AA553" i="3"/>
  <c r="Z553" i="3"/>
  <c r="Y553" i="3"/>
  <c r="AA552" i="3"/>
  <c r="Z552" i="3"/>
  <c r="Y552" i="3"/>
  <c r="AA551" i="3"/>
  <c r="Z551" i="3"/>
  <c r="Y551" i="3"/>
  <c r="AA548" i="3"/>
  <c r="Z548" i="3"/>
  <c r="Y548" i="3"/>
  <c r="AA547" i="3"/>
  <c r="Z547" i="3"/>
  <c r="Y547" i="3"/>
  <c r="AA546" i="3"/>
  <c r="Z546" i="3"/>
  <c r="Y546" i="3"/>
  <c r="Y540" i="3"/>
  <c r="AA539" i="3"/>
  <c r="Z539" i="3"/>
  <c r="Y539" i="3"/>
  <c r="AA538" i="3"/>
  <c r="Z538" i="3"/>
  <c r="Y538" i="3"/>
  <c r="AA537" i="3"/>
  <c r="Z537" i="3"/>
  <c r="Y537" i="3"/>
  <c r="AA528" i="3"/>
  <c r="Z528" i="3"/>
  <c r="Y528" i="3"/>
  <c r="AA527" i="3"/>
  <c r="Z527" i="3"/>
  <c r="Y527" i="3"/>
  <c r="AA526" i="3"/>
  <c r="Z526" i="3"/>
  <c r="Y526" i="3"/>
  <c r="AA525" i="3"/>
  <c r="Z525" i="3"/>
  <c r="Y525" i="3"/>
  <c r="AA524" i="3"/>
  <c r="Z524" i="3"/>
  <c r="Y524" i="3"/>
  <c r="AA523" i="3"/>
  <c r="Z523" i="3"/>
  <c r="Y523" i="3"/>
  <c r="AA513" i="3"/>
  <c r="Z513" i="3"/>
  <c r="Y513" i="3"/>
  <c r="AA512" i="3"/>
  <c r="Z512" i="3"/>
  <c r="Y512" i="3"/>
  <c r="AA511" i="3"/>
  <c r="Z511" i="3"/>
  <c r="Y511" i="3"/>
  <c r="AA510" i="3"/>
  <c r="Z510" i="3"/>
  <c r="Y510" i="3"/>
  <c r="AA509" i="3"/>
  <c r="Z509" i="3"/>
  <c r="Y509" i="3"/>
  <c r="AA508" i="3"/>
  <c r="Z508" i="3"/>
  <c r="Y508" i="3"/>
  <c r="AA507" i="3"/>
  <c r="Z507" i="3"/>
  <c r="Y507" i="3"/>
  <c r="AA504" i="3"/>
  <c r="Z504" i="3"/>
  <c r="Y504" i="3"/>
  <c r="AA503" i="3"/>
  <c r="Z503" i="3"/>
  <c r="Y503" i="3"/>
  <c r="AA502" i="3"/>
  <c r="Z502" i="3"/>
  <c r="Y502" i="3"/>
  <c r="AA501" i="3"/>
  <c r="Z501" i="3"/>
  <c r="Y501" i="3"/>
  <c r="AA500" i="3"/>
  <c r="Z500" i="3"/>
  <c r="Y500" i="3"/>
  <c r="AA499" i="3"/>
  <c r="Z499" i="3"/>
  <c r="Y499" i="3"/>
  <c r="AA498" i="3"/>
  <c r="Z498" i="3"/>
  <c r="Y498" i="3"/>
  <c r="AA497" i="3"/>
  <c r="Z497" i="3"/>
  <c r="Y497" i="3"/>
  <c r="AA496" i="3"/>
  <c r="Z496" i="3"/>
  <c r="Y496" i="3"/>
  <c r="AA495" i="3"/>
  <c r="Z495" i="3"/>
  <c r="Y495" i="3"/>
  <c r="AA494" i="3"/>
  <c r="Z494" i="3"/>
  <c r="Y494" i="3"/>
  <c r="AA493" i="3"/>
  <c r="Z493" i="3"/>
  <c r="Y493" i="3"/>
  <c r="AA492" i="3"/>
  <c r="Z492" i="3"/>
  <c r="Y492" i="3"/>
  <c r="AA491" i="3"/>
  <c r="Z491" i="3"/>
  <c r="Y491" i="3"/>
  <c r="AA490" i="3"/>
  <c r="Z490" i="3"/>
  <c r="Y490" i="3"/>
  <c r="AA489" i="3"/>
  <c r="Z489" i="3"/>
  <c r="Y489" i="3"/>
  <c r="AA488" i="3"/>
  <c r="Z488" i="3"/>
  <c r="Y488" i="3"/>
  <c r="AA487" i="3"/>
  <c r="Z487" i="3"/>
  <c r="Y487" i="3"/>
  <c r="AA486" i="3"/>
  <c r="Z486" i="3"/>
  <c r="Y486" i="3"/>
  <c r="AA485" i="3"/>
  <c r="Z485" i="3"/>
  <c r="Y485" i="3"/>
  <c r="AA484" i="3"/>
  <c r="Z484" i="3"/>
  <c r="Y484" i="3"/>
  <c r="AA483" i="3"/>
  <c r="Z483" i="3"/>
  <c r="Y483" i="3"/>
  <c r="AA482" i="3"/>
  <c r="Z482" i="3"/>
  <c r="Y482" i="3"/>
  <c r="AA481" i="3"/>
  <c r="Z481" i="3"/>
  <c r="Y481" i="3"/>
  <c r="AA480" i="3"/>
  <c r="Z480" i="3"/>
  <c r="Y480" i="3"/>
  <c r="AA479" i="3"/>
  <c r="Z479" i="3"/>
  <c r="Y479" i="3"/>
  <c r="AA478" i="3"/>
  <c r="Z478" i="3"/>
  <c r="Y478" i="3"/>
  <c r="AA477" i="3"/>
  <c r="Z477" i="3"/>
  <c r="Y477" i="3"/>
  <c r="AA476" i="3"/>
  <c r="Z476" i="3"/>
  <c r="Y476" i="3"/>
  <c r="AA475" i="3"/>
  <c r="Z475" i="3"/>
  <c r="Y475" i="3"/>
  <c r="AA474" i="3"/>
  <c r="Z474" i="3"/>
  <c r="Y474" i="3"/>
  <c r="AA473" i="3"/>
  <c r="Z473" i="3"/>
  <c r="Y473" i="3"/>
  <c r="AA472" i="3"/>
  <c r="Z472" i="3"/>
  <c r="Y472" i="3"/>
  <c r="AA471" i="3"/>
  <c r="Z471" i="3"/>
  <c r="Y471" i="3"/>
  <c r="AA469" i="3"/>
  <c r="Z469" i="3"/>
  <c r="Y469" i="3"/>
  <c r="AA468" i="3"/>
  <c r="Z468" i="3"/>
  <c r="Y468" i="3"/>
  <c r="Y467" i="3"/>
  <c r="AA465" i="3"/>
  <c r="Z465" i="3"/>
  <c r="Y465" i="3"/>
  <c r="AA431" i="3"/>
  <c r="Z431" i="3"/>
  <c r="Y431" i="3"/>
  <c r="AA423" i="3"/>
  <c r="Z423" i="3"/>
  <c r="Y423" i="3"/>
  <c r="AA422" i="3"/>
  <c r="Z422" i="3"/>
  <c r="Y422" i="3"/>
  <c r="AA421" i="3"/>
  <c r="Z421" i="3"/>
  <c r="Y421" i="3"/>
  <c r="AA420" i="3"/>
  <c r="Z420" i="3"/>
  <c r="Y420" i="3"/>
  <c r="Y418" i="3"/>
  <c r="Y417" i="3"/>
  <c r="Y416" i="3"/>
  <c r="Y415" i="3"/>
  <c r="Y414" i="3"/>
  <c r="Z413" i="3"/>
  <c r="Y413" i="3"/>
  <c r="Y404" i="3"/>
  <c r="AA399" i="3"/>
  <c r="Z399" i="3"/>
  <c r="Y399" i="3"/>
  <c r="AA398" i="3"/>
  <c r="Z398" i="3"/>
  <c r="Y398" i="3"/>
  <c r="AA397" i="3"/>
  <c r="Z397" i="3"/>
  <c r="Y397" i="3"/>
  <c r="Y392" i="3"/>
  <c r="AA384" i="3"/>
  <c r="Z384" i="3"/>
  <c r="Y384" i="3"/>
  <c r="Y382" i="3"/>
  <c r="AA381" i="3"/>
  <c r="Z381" i="3"/>
  <c r="Y381" i="3"/>
  <c r="AA376" i="3"/>
  <c r="Z376" i="3"/>
  <c r="Y376" i="3"/>
  <c r="AA375" i="3"/>
  <c r="Z375" i="3"/>
  <c r="Y375" i="3"/>
  <c r="AA372" i="3"/>
  <c r="Z372" i="3"/>
  <c r="Y372" i="3"/>
  <c r="AA371" i="3"/>
  <c r="Z371" i="3"/>
  <c r="Y371" i="3"/>
  <c r="AA370" i="3"/>
  <c r="Z370" i="3"/>
  <c r="Y370" i="3"/>
  <c r="AA369" i="3"/>
  <c r="Z369" i="3"/>
  <c r="Y369" i="3"/>
  <c r="Y367" i="3"/>
  <c r="AA360" i="3"/>
  <c r="Z360" i="3"/>
  <c r="Y360" i="3"/>
  <c r="AA359" i="3"/>
  <c r="Z359" i="3"/>
  <c r="Y359" i="3"/>
  <c r="AA357" i="3"/>
  <c r="Z357" i="3"/>
  <c r="Y357" i="3"/>
  <c r="AA355" i="3"/>
  <c r="Z355" i="3"/>
  <c r="Y355" i="3"/>
  <c r="AA352" i="3"/>
  <c r="Z352" i="3"/>
  <c r="Y352" i="3"/>
  <c r="AA351" i="3"/>
  <c r="Z351" i="3"/>
  <c r="Y351" i="3"/>
  <c r="AA347" i="3"/>
  <c r="Z347" i="3"/>
  <c r="Y347" i="3"/>
  <c r="AA346" i="3"/>
  <c r="Z346" i="3"/>
  <c r="Y346" i="3"/>
  <c r="AA345" i="3"/>
  <c r="Z345" i="3"/>
  <c r="Y345" i="3"/>
  <c r="AA344" i="3"/>
  <c r="Z344" i="3"/>
  <c r="Y344" i="3"/>
  <c r="AA343" i="3"/>
  <c r="Z343" i="3"/>
  <c r="Y343" i="3"/>
  <c r="AA341" i="3"/>
  <c r="Z341" i="3"/>
  <c r="Y341" i="3"/>
  <c r="AA340" i="3"/>
  <c r="Z340" i="3"/>
  <c r="Y340" i="3"/>
  <c r="AA339" i="3"/>
  <c r="Z339" i="3"/>
  <c r="Y339" i="3"/>
  <c r="AA338" i="3"/>
  <c r="Z338" i="3"/>
  <c r="Y338" i="3"/>
  <c r="AA330" i="3"/>
  <c r="Z330" i="3"/>
  <c r="Y330" i="3"/>
  <c r="AA319" i="3"/>
  <c r="Z319" i="3"/>
  <c r="Y319" i="3"/>
  <c r="AA318" i="3"/>
  <c r="Z318" i="3"/>
  <c r="Y318" i="3"/>
  <c r="AA317" i="3"/>
  <c r="Z317" i="3"/>
  <c r="Y317" i="3"/>
  <c r="AA316" i="3"/>
  <c r="Z316" i="3"/>
  <c r="Y316" i="3"/>
  <c r="AA315" i="3"/>
  <c r="Z315" i="3"/>
  <c r="Y315" i="3"/>
  <c r="AA314" i="3"/>
  <c r="Z314" i="3"/>
  <c r="Y314" i="3"/>
  <c r="AA313" i="3"/>
  <c r="Z313" i="3"/>
  <c r="Y313" i="3"/>
  <c r="AA312" i="3"/>
  <c r="Z312" i="3"/>
  <c r="Y312" i="3"/>
  <c r="AA311" i="3"/>
  <c r="Z311" i="3"/>
  <c r="Y311" i="3"/>
  <c r="AA310" i="3"/>
  <c r="Z310" i="3"/>
  <c r="Y310" i="3"/>
  <c r="AA309" i="3"/>
  <c r="Z309" i="3"/>
  <c r="Y309" i="3"/>
  <c r="AA308" i="3"/>
  <c r="Z308" i="3"/>
  <c r="Y308" i="3"/>
  <c r="AA307" i="3"/>
  <c r="Z307" i="3"/>
  <c r="Y307" i="3"/>
  <c r="AA306" i="3"/>
  <c r="Z306" i="3"/>
  <c r="Y306" i="3"/>
  <c r="AA305" i="3"/>
  <c r="Z305" i="3"/>
  <c r="Y305" i="3"/>
  <c r="AA304" i="3"/>
  <c r="Z304" i="3"/>
  <c r="Y304" i="3"/>
  <c r="AA303" i="3"/>
  <c r="Z303" i="3"/>
  <c r="Y303" i="3"/>
  <c r="AA302" i="3"/>
  <c r="Z302" i="3"/>
  <c r="Y302" i="3"/>
  <c r="AA301" i="3"/>
  <c r="Z301" i="3"/>
  <c r="Y301" i="3"/>
  <c r="AA300" i="3"/>
  <c r="Z300" i="3"/>
  <c r="Y300" i="3"/>
  <c r="AA299" i="3"/>
  <c r="Z299" i="3"/>
  <c r="Y299" i="3"/>
  <c r="AA298" i="3"/>
  <c r="Z298" i="3"/>
  <c r="Y298" i="3"/>
  <c r="AA297" i="3"/>
  <c r="Z297" i="3"/>
  <c r="Y297" i="3"/>
  <c r="AA296" i="3"/>
  <c r="Z296" i="3"/>
  <c r="Y296" i="3"/>
  <c r="Y293" i="3"/>
  <c r="Y292" i="3"/>
  <c r="AA291" i="3"/>
  <c r="Z291" i="3"/>
  <c r="Y291" i="3"/>
  <c r="AA290" i="3"/>
  <c r="Z290" i="3"/>
  <c r="Y290" i="3"/>
  <c r="AA289" i="3"/>
  <c r="Z289" i="3"/>
  <c r="Y289" i="3"/>
  <c r="Y277" i="3"/>
  <c r="Y276" i="3"/>
  <c r="Y275" i="3"/>
  <c r="Y274" i="3"/>
  <c r="Y273" i="3"/>
  <c r="AA271" i="3"/>
  <c r="Z271" i="3"/>
  <c r="Y271" i="3"/>
  <c r="AA267" i="3"/>
  <c r="Z267" i="3"/>
  <c r="Y267" i="3"/>
  <c r="AA263" i="3"/>
  <c r="Z263" i="3"/>
  <c r="Y263" i="3"/>
  <c r="AA262" i="3"/>
  <c r="Z262" i="3"/>
  <c r="Y262" i="3"/>
  <c r="AA257" i="3"/>
  <c r="Z257" i="3"/>
  <c r="Y257" i="3"/>
  <c r="AA256" i="3"/>
  <c r="Z256" i="3"/>
  <c r="Y256" i="3"/>
  <c r="AA255" i="3"/>
  <c r="Z255" i="3"/>
  <c r="Y255" i="3"/>
  <c r="AA254" i="3"/>
  <c r="Z254" i="3"/>
  <c r="Y254" i="3"/>
  <c r="AA253" i="3"/>
  <c r="Z253" i="3"/>
  <c r="Y253" i="3"/>
  <c r="AA252" i="3"/>
  <c r="Z252" i="3"/>
  <c r="Y252" i="3"/>
  <c r="AA251" i="3"/>
  <c r="Z251" i="3"/>
  <c r="Y251" i="3"/>
  <c r="AA250" i="3"/>
  <c r="Z250" i="3"/>
  <c r="Y250" i="3"/>
  <c r="AA249" i="3"/>
  <c r="Z249" i="3"/>
  <c r="Y249" i="3"/>
  <c r="AA248" i="3"/>
  <c r="Z248" i="3"/>
  <c r="Y248" i="3"/>
  <c r="AA243" i="3"/>
  <c r="Z243" i="3"/>
  <c r="Y243" i="3"/>
  <c r="AA242" i="3"/>
  <c r="Z242" i="3"/>
  <c r="Y242" i="3"/>
  <c r="AA241" i="3"/>
  <c r="Z241" i="3"/>
  <c r="Y241" i="3"/>
  <c r="AA240" i="3"/>
  <c r="Z240" i="3"/>
  <c r="Y240" i="3"/>
  <c r="AA239" i="3"/>
  <c r="Z239" i="3"/>
  <c r="Y239" i="3"/>
  <c r="AA238" i="3"/>
  <c r="Z238" i="3"/>
  <c r="Y238" i="3"/>
  <c r="AA235" i="3"/>
  <c r="Z235" i="3"/>
  <c r="Y235" i="3"/>
  <c r="AA234" i="3"/>
  <c r="Z234" i="3"/>
  <c r="Y234" i="3"/>
  <c r="AA231" i="3"/>
  <c r="Z231" i="3"/>
  <c r="Y231" i="3"/>
  <c r="AA230" i="3"/>
  <c r="Z230" i="3"/>
  <c r="Y230" i="3"/>
  <c r="AA227" i="3"/>
  <c r="Z227" i="3"/>
  <c r="Y227" i="3"/>
  <c r="AA226" i="3"/>
  <c r="Z226" i="3"/>
  <c r="Y226" i="3"/>
  <c r="AA225" i="3"/>
  <c r="Z225" i="3"/>
  <c r="Y225" i="3"/>
  <c r="Y224" i="3"/>
  <c r="AA223" i="3"/>
  <c r="Z223" i="3"/>
  <c r="Y223" i="3"/>
  <c r="AA222" i="3"/>
  <c r="Z222" i="3"/>
  <c r="Y222" i="3"/>
  <c r="AA221" i="3"/>
  <c r="Z221" i="3"/>
  <c r="Y221" i="3"/>
  <c r="Y220" i="3"/>
  <c r="AA219" i="3"/>
  <c r="Z219" i="3"/>
  <c r="Y219" i="3"/>
  <c r="Y218" i="3"/>
  <c r="AA205" i="3"/>
  <c r="Z205" i="3"/>
  <c r="Y205" i="3"/>
  <c r="AA204" i="3"/>
  <c r="Z204" i="3"/>
  <c r="Y204" i="3"/>
  <c r="AA203" i="3"/>
  <c r="Z203" i="3"/>
  <c r="Y203" i="3"/>
  <c r="AA202" i="3"/>
  <c r="Z202" i="3"/>
  <c r="Y202" i="3"/>
  <c r="AA201" i="3"/>
  <c r="Z201" i="3"/>
  <c r="Y201" i="3"/>
  <c r="AA200" i="3"/>
  <c r="Z200" i="3"/>
  <c r="Y200" i="3"/>
  <c r="AA199" i="3"/>
  <c r="Z199" i="3"/>
  <c r="Y199" i="3"/>
  <c r="AA198" i="3"/>
  <c r="Z198" i="3"/>
  <c r="Y198" i="3"/>
  <c r="AA191" i="3"/>
  <c r="Y191" i="3"/>
  <c r="Y190" i="3"/>
  <c r="Y189" i="3"/>
  <c r="Y185" i="3"/>
  <c r="AA121" i="3"/>
  <c r="Z121" i="3"/>
  <c r="Y121" i="3"/>
  <c r="AA178" i="3"/>
  <c r="Z178" i="3"/>
  <c r="Y178" i="3"/>
  <c r="AA177" i="3"/>
  <c r="Z177" i="3"/>
  <c r="Y177" i="3"/>
  <c r="AA176" i="3"/>
  <c r="Z176" i="3"/>
  <c r="Y176" i="3"/>
  <c r="AA175" i="3"/>
  <c r="Z175" i="3"/>
  <c r="Y175" i="3"/>
  <c r="AA172" i="3"/>
  <c r="Z172" i="3"/>
  <c r="Y172" i="3"/>
  <c r="Y171" i="3"/>
  <c r="AA164" i="3"/>
  <c r="Z164" i="3"/>
  <c r="Y164" i="3"/>
  <c r="AA163" i="3"/>
  <c r="Z163" i="3"/>
  <c r="Y163" i="3"/>
  <c r="AA157" i="3"/>
  <c r="Z157" i="3"/>
  <c r="Y157" i="3"/>
  <c r="AA156" i="3"/>
  <c r="Z156" i="3"/>
  <c r="Y156" i="3"/>
  <c r="AA153" i="3"/>
  <c r="Z153" i="3"/>
  <c r="Y153" i="3"/>
  <c r="AA150" i="3"/>
  <c r="Z150" i="3"/>
  <c r="Y150" i="3"/>
  <c r="AA149" i="3"/>
  <c r="Z149" i="3"/>
  <c r="Y149" i="3"/>
  <c r="AA148" i="3"/>
  <c r="Z148" i="3"/>
  <c r="Y148" i="3"/>
  <c r="AA146" i="3"/>
  <c r="Z146" i="3"/>
  <c r="Y146" i="3"/>
  <c r="AA139" i="3"/>
  <c r="Z139" i="3"/>
  <c r="Y139" i="3"/>
  <c r="AA138" i="3"/>
  <c r="Z138" i="3"/>
  <c r="Y138" i="3"/>
  <c r="AA137" i="3"/>
  <c r="Z137" i="3"/>
  <c r="Y137" i="3"/>
  <c r="AA136" i="3"/>
  <c r="Z136" i="3"/>
  <c r="Y136" i="3"/>
  <c r="AA135" i="3"/>
  <c r="Z135" i="3"/>
  <c r="Y135" i="3"/>
  <c r="AA134" i="3"/>
  <c r="Z134" i="3"/>
  <c r="Y134" i="3"/>
  <c r="AA133" i="3"/>
  <c r="Z133" i="3"/>
  <c r="Y133" i="3"/>
  <c r="AA132" i="3"/>
  <c r="Z132" i="3"/>
  <c r="Y132" i="3"/>
  <c r="AA131" i="3"/>
  <c r="Z131" i="3"/>
  <c r="Y131" i="3"/>
  <c r="AA130" i="3"/>
  <c r="Z130" i="3"/>
  <c r="Y130" i="3"/>
  <c r="AA129" i="3"/>
  <c r="Z129" i="3"/>
  <c r="Y129" i="3"/>
  <c r="AA128" i="3"/>
  <c r="Z128" i="3"/>
  <c r="Y128" i="3"/>
  <c r="AA127" i="3"/>
  <c r="Z127" i="3"/>
  <c r="Y127" i="3"/>
  <c r="AA126" i="3"/>
  <c r="Z126" i="3"/>
  <c r="Y126" i="3"/>
  <c r="AA125" i="3"/>
  <c r="Z125" i="3"/>
  <c r="Y125" i="3"/>
  <c r="AA124" i="3"/>
  <c r="Z124" i="3"/>
  <c r="Y124" i="3"/>
  <c r="AA123" i="3"/>
  <c r="Z123" i="3"/>
  <c r="Y123" i="3"/>
  <c r="AA122" i="3"/>
  <c r="Z122" i="3"/>
  <c r="Y122" i="3"/>
  <c r="AA117" i="3"/>
  <c r="Z117" i="3"/>
  <c r="Y117" i="3"/>
  <c r="AA112" i="3"/>
  <c r="Z112" i="3"/>
  <c r="Y112" i="3"/>
  <c r="AA111" i="3"/>
  <c r="Z111" i="3"/>
  <c r="Y111" i="3"/>
  <c r="AA110" i="3"/>
  <c r="Z110" i="3"/>
  <c r="Y110" i="3"/>
  <c r="AA109" i="3"/>
  <c r="Z109" i="3"/>
  <c r="Y109" i="3"/>
  <c r="AA108" i="3"/>
  <c r="Z108" i="3"/>
  <c r="Y108" i="3"/>
  <c r="AA106" i="3"/>
  <c r="Z106" i="3"/>
  <c r="Y106" i="3"/>
  <c r="AA72" i="3"/>
  <c r="Z72" i="3"/>
  <c r="Y72" i="3"/>
  <c r="AA71" i="3"/>
  <c r="Z71" i="3"/>
  <c r="Y71" i="3"/>
  <c r="AA70" i="3"/>
  <c r="Z70" i="3"/>
  <c r="Y70" i="3"/>
  <c r="AA58" i="3"/>
  <c r="Z58" i="3"/>
  <c r="Y58" i="3"/>
  <c r="AA55" i="3"/>
  <c r="Z55" i="3"/>
  <c r="Y55" i="3"/>
  <c r="AA54" i="3"/>
  <c r="Z54" i="3"/>
  <c r="Y54" i="3"/>
  <c r="AA52" i="3"/>
  <c r="Z52" i="3"/>
  <c r="Y52" i="3"/>
  <c r="Y48" i="3"/>
  <c r="Y47" i="3"/>
  <c r="Y46" i="3"/>
  <c r="AA34" i="3"/>
  <c r="Z34" i="3"/>
  <c r="Y34" i="3"/>
  <c r="AA29" i="3"/>
  <c r="Z29" i="3"/>
  <c r="Y29" i="3"/>
  <c r="AA28" i="3"/>
  <c r="Z28" i="3"/>
  <c r="Y28" i="3"/>
  <c r="AA27" i="3"/>
  <c r="Z27" i="3"/>
  <c r="Y27" i="3"/>
  <c r="AA12" i="3"/>
  <c r="Z12" i="3"/>
  <c r="Y12" i="3"/>
  <c r="AA9" i="3"/>
  <c r="Z9" i="3"/>
  <c r="Y9" i="3"/>
  <c r="AA7" i="3"/>
  <c r="Z7" i="3"/>
  <c r="AA4" i="3"/>
  <c r="Z4" i="3"/>
  <c r="Y4" i="3"/>
  <c r="Y7" i="3"/>
  <c r="X1" i="3"/>
  <c r="AC1" i="9"/>
  <c r="AC1" i="7"/>
  <c r="AF12" i="9"/>
  <c r="AE12" i="9"/>
  <c r="AD12" i="9"/>
  <c r="AF25" i="9"/>
  <c r="AF24" i="9"/>
  <c r="AF23" i="9"/>
  <c r="AF22" i="9"/>
  <c r="AF21" i="9"/>
  <c r="AF20" i="9"/>
  <c r="AF19" i="9"/>
  <c r="AF18" i="9"/>
  <c r="AF17" i="9"/>
  <c r="AF15" i="9"/>
  <c r="AF14" i="9"/>
  <c r="AF13" i="9"/>
  <c r="AF11" i="9"/>
  <c r="AF10" i="9"/>
  <c r="AF9" i="9"/>
  <c r="AF8" i="9"/>
  <c r="AF7" i="9"/>
  <c r="AF6" i="9"/>
  <c r="AF5" i="9"/>
  <c r="AF4" i="9"/>
  <c r="AE25" i="9"/>
  <c r="AE24" i="9"/>
  <c r="AE23" i="9"/>
  <c r="AE22" i="9"/>
  <c r="AE21" i="9"/>
  <c r="AE20" i="9"/>
  <c r="AE19" i="9"/>
  <c r="AE18" i="9"/>
  <c r="AE17" i="9"/>
  <c r="AE15" i="9"/>
  <c r="AE14" i="9"/>
  <c r="AE13" i="9"/>
  <c r="AE11" i="9"/>
  <c r="AE10" i="9"/>
  <c r="AE9" i="9"/>
  <c r="AE8" i="9"/>
  <c r="AE7" i="9"/>
  <c r="AE6" i="9"/>
  <c r="AE5" i="9"/>
  <c r="AE4" i="9"/>
  <c r="AD25" i="9"/>
  <c r="AD24" i="9"/>
  <c r="AD23" i="9"/>
  <c r="AD22" i="9"/>
  <c r="AD21" i="9"/>
  <c r="AD20" i="9"/>
  <c r="AD19" i="9"/>
  <c r="AD18" i="9"/>
  <c r="AD17" i="9"/>
  <c r="AD15" i="9"/>
  <c r="AD14" i="9"/>
  <c r="AD13" i="9"/>
  <c r="AD11" i="9"/>
  <c r="AD10" i="9"/>
  <c r="AD9" i="9"/>
  <c r="AD8" i="9"/>
  <c r="AD7" i="9"/>
  <c r="AD6" i="9"/>
  <c r="AD5" i="9"/>
  <c r="AD4" i="9"/>
  <c r="AF107" i="7"/>
  <c r="AF103" i="7"/>
  <c r="AF102" i="7"/>
  <c r="AF101" i="7"/>
  <c r="AF100" i="7"/>
  <c r="AF99" i="7"/>
  <c r="AF98" i="7"/>
  <c r="AF97" i="7"/>
  <c r="AF96" i="7"/>
  <c r="AF95" i="7"/>
  <c r="AF94" i="7"/>
  <c r="AF93" i="7"/>
  <c r="AF92" i="7"/>
  <c r="AF91" i="7"/>
  <c r="AF90" i="7"/>
  <c r="AF89" i="7"/>
  <c r="AF88" i="7"/>
  <c r="AF87" i="7"/>
  <c r="AF86" i="7"/>
  <c r="AF85" i="7"/>
  <c r="AF84" i="7"/>
  <c r="AF83" i="7"/>
  <c r="AF82" i="7"/>
  <c r="AF81" i="7"/>
  <c r="AF80" i="7"/>
  <c r="AF79" i="7"/>
  <c r="AF78" i="7"/>
  <c r="AF77" i="7"/>
  <c r="AF76" i="7"/>
  <c r="AF75" i="7"/>
  <c r="AF74" i="7"/>
  <c r="AF73" i="7"/>
  <c r="AF72" i="7"/>
  <c r="AF71" i="7"/>
  <c r="AF70" i="7"/>
  <c r="AF69" i="7"/>
  <c r="AF68" i="7"/>
  <c r="AF67" i="7"/>
  <c r="AF66" i="7"/>
  <c r="AF65" i="7"/>
  <c r="AF64" i="7"/>
  <c r="AF63" i="7"/>
  <c r="AF62" i="7"/>
  <c r="AF61" i="7"/>
  <c r="AF60" i="7"/>
  <c r="AF59" i="7"/>
  <c r="AF58" i="7"/>
  <c r="AF56" i="7"/>
  <c r="AF55" i="7"/>
  <c r="AF54" i="7"/>
  <c r="AF53" i="7"/>
  <c r="AF52" i="7"/>
  <c r="AF51" i="7"/>
  <c r="AF50" i="7"/>
  <c r="AF49" i="7"/>
  <c r="AF48" i="7"/>
  <c r="AF47" i="7"/>
  <c r="AF46" i="7"/>
  <c r="AF44" i="7"/>
  <c r="AF43" i="7"/>
  <c r="AF42" i="7"/>
  <c r="AF41" i="7"/>
  <c r="AF40" i="7"/>
  <c r="AF39" i="7"/>
  <c r="AF38" i="7"/>
  <c r="AF37" i="7"/>
  <c r="AF36" i="7"/>
  <c r="AF35" i="7"/>
  <c r="AF34" i="7"/>
  <c r="AF33" i="7"/>
  <c r="AF32" i="7"/>
  <c r="AF31" i="7"/>
  <c r="AF30" i="7"/>
  <c r="AF29" i="7"/>
  <c r="AF28" i="7"/>
  <c r="AF27" i="7"/>
  <c r="AF26" i="7"/>
  <c r="AF25" i="7"/>
  <c r="AF24" i="7"/>
  <c r="AF22" i="7"/>
  <c r="AF21" i="7"/>
  <c r="AF20" i="7"/>
  <c r="AF19" i="7"/>
  <c r="AF18" i="7"/>
  <c r="AF17" i="7"/>
  <c r="AF12" i="7"/>
  <c r="AF11" i="7"/>
  <c r="AF10" i="7"/>
  <c r="AF9" i="7"/>
  <c r="AF8" i="7"/>
  <c r="AF6" i="7"/>
  <c r="AF5" i="7"/>
  <c r="AF4" i="7"/>
  <c r="AE107" i="7"/>
  <c r="AE103" i="7"/>
  <c r="AE102" i="7"/>
  <c r="AE101" i="7"/>
  <c r="AE100" i="7"/>
  <c r="AE99" i="7"/>
  <c r="AE98" i="7"/>
  <c r="AE97" i="7"/>
  <c r="AE96" i="7"/>
  <c r="AE95" i="7"/>
  <c r="AE94" i="7"/>
  <c r="AE93" i="7"/>
  <c r="AE92" i="7"/>
  <c r="AE91" i="7"/>
  <c r="AE90" i="7"/>
  <c r="AE89" i="7"/>
  <c r="AE88" i="7"/>
  <c r="AE87" i="7"/>
  <c r="AE86" i="7"/>
  <c r="AE85" i="7"/>
  <c r="AE84" i="7"/>
  <c r="AE83" i="7"/>
  <c r="AE82" i="7"/>
  <c r="AE81" i="7"/>
  <c r="AE80" i="7"/>
  <c r="AE79" i="7"/>
  <c r="AE78" i="7"/>
  <c r="AE77" i="7"/>
  <c r="AE76" i="7"/>
  <c r="AE75" i="7"/>
  <c r="AE74" i="7"/>
  <c r="AE73" i="7"/>
  <c r="AE72" i="7"/>
  <c r="AE71" i="7"/>
  <c r="AE70" i="7"/>
  <c r="AE69" i="7"/>
  <c r="AE68" i="7"/>
  <c r="AE67" i="7"/>
  <c r="AE66" i="7"/>
  <c r="AE65" i="7"/>
  <c r="AE64" i="7"/>
  <c r="AE63" i="7"/>
  <c r="AE62" i="7"/>
  <c r="AE61" i="7"/>
  <c r="AE60" i="7"/>
  <c r="AE59" i="7"/>
  <c r="AE58" i="7"/>
  <c r="AE56" i="7"/>
  <c r="AE55" i="7"/>
  <c r="AE54" i="7"/>
  <c r="AE53" i="7"/>
  <c r="AE52" i="7"/>
  <c r="AE51" i="7"/>
  <c r="AE50" i="7"/>
  <c r="AE49" i="7"/>
  <c r="AE48" i="7"/>
  <c r="AE47" i="7"/>
  <c r="AE46" i="7"/>
  <c r="AE44" i="7"/>
  <c r="AE43" i="7"/>
  <c r="AE42" i="7"/>
  <c r="AE41" i="7"/>
  <c r="AE40" i="7"/>
  <c r="AE39" i="7"/>
  <c r="AE38" i="7"/>
  <c r="AE37" i="7"/>
  <c r="AE36" i="7"/>
  <c r="AE35" i="7"/>
  <c r="AE34" i="7"/>
  <c r="AE33" i="7"/>
  <c r="AE32" i="7"/>
  <c r="AE31" i="7"/>
  <c r="AE30" i="7"/>
  <c r="AE29" i="7"/>
  <c r="AE28" i="7"/>
  <c r="AE27" i="7"/>
  <c r="AE26" i="7"/>
  <c r="AE25" i="7"/>
  <c r="AE24" i="7"/>
  <c r="AE22" i="7"/>
  <c r="AE21" i="7"/>
  <c r="AE20" i="7"/>
  <c r="AE19" i="7"/>
  <c r="AE18" i="7"/>
  <c r="AE17" i="7"/>
  <c r="AE12" i="7"/>
  <c r="AE11" i="7"/>
  <c r="AE10" i="7"/>
  <c r="AE9" i="7"/>
  <c r="AE8" i="7"/>
  <c r="AE6" i="7"/>
  <c r="AE5" i="7"/>
  <c r="AE4" i="7"/>
  <c r="AD107" i="7"/>
  <c r="AD103" i="7"/>
  <c r="AD102" i="7"/>
  <c r="AD101" i="7"/>
  <c r="AD100" i="7"/>
  <c r="AD99" i="7"/>
  <c r="AD98" i="7"/>
  <c r="AD97" i="7"/>
  <c r="AD96" i="7"/>
  <c r="AD95" i="7"/>
  <c r="AD94" i="7"/>
  <c r="AD93" i="7"/>
  <c r="AD92" i="7"/>
  <c r="AD91" i="7"/>
  <c r="AD90" i="7"/>
  <c r="AD89" i="7"/>
  <c r="AD88" i="7"/>
  <c r="AD87" i="7"/>
  <c r="AD86" i="7"/>
  <c r="AD85" i="7"/>
  <c r="AD84" i="7"/>
  <c r="AD83" i="7"/>
  <c r="AD82" i="7"/>
  <c r="AD81" i="7"/>
  <c r="AD80" i="7"/>
  <c r="AD79" i="7"/>
  <c r="AD78" i="7"/>
  <c r="AD77" i="7"/>
  <c r="AD76" i="7"/>
  <c r="AD75" i="7"/>
  <c r="AD74" i="7"/>
  <c r="AD73" i="7"/>
  <c r="AD72" i="7"/>
  <c r="AD71" i="7"/>
  <c r="AD70" i="7"/>
  <c r="AD69" i="7"/>
  <c r="AD68" i="7"/>
  <c r="AD67" i="7"/>
  <c r="AD66" i="7"/>
  <c r="AD65" i="7"/>
  <c r="AD64" i="7"/>
  <c r="AD63" i="7"/>
  <c r="AD62" i="7"/>
  <c r="AD61" i="7"/>
  <c r="AD60" i="7"/>
  <c r="AD59" i="7"/>
  <c r="AD58" i="7"/>
  <c r="AD56" i="7"/>
  <c r="AD55" i="7"/>
  <c r="AD54" i="7"/>
  <c r="AD53" i="7"/>
  <c r="AD52" i="7"/>
  <c r="AD51" i="7"/>
  <c r="AD50" i="7"/>
  <c r="AD49" i="7"/>
  <c r="AD48" i="7"/>
  <c r="AD47" i="7"/>
  <c r="AD46" i="7"/>
  <c r="AD44" i="7"/>
  <c r="AD43" i="7"/>
  <c r="AD42" i="7"/>
  <c r="AD41" i="7"/>
  <c r="AD40" i="7"/>
  <c r="AD39" i="7"/>
  <c r="AD38" i="7"/>
  <c r="AD37" i="7"/>
  <c r="AD36" i="7"/>
  <c r="AD35" i="7"/>
  <c r="AD34" i="7"/>
  <c r="AD33" i="7"/>
  <c r="AD32" i="7"/>
  <c r="AD31" i="7"/>
  <c r="AD30" i="7"/>
  <c r="AD29" i="7"/>
  <c r="AD28" i="7"/>
  <c r="AD27" i="7"/>
  <c r="AD26" i="7"/>
  <c r="AD25" i="7"/>
  <c r="AD24" i="7"/>
  <c r="AD22" i="7"/>
  <c r="AD21" i="7"/>
  <c r="AD20" i="7"/>
  <c r="AD19" i="7"/>
  <c r="AD18" i="7"/>
  <c r="AD17" i="7"/>
  <c r="AD12" i="7"/>
  <c r="AD11" i="7"/>
  <c r="AD10" i="7"/>
  <c r="AD9" i="7"/>
  <c r="AD8" i="7"/>
  <c r="AD6" i="7"/>
  <c r="AD5" i="7"/>
  <c r="AD4" i="7"/>
  <c r="AA419" i="3"/>
  <c r="Z419" i="3"/>
  <c r="AA418" i="3"/>
  <c r="Z418" i="3"/>
  <c r="AA417" i="3"/>
  <c r="Z417" i="3"/>
  <c r="AA416" i="3"/>
  <c r="Z416" i="3"/>
  <c r="AA415" i="3"/>
  <c r="Z415" i="3"/>
  <c r="AA414" i="3"/>
  <c r="Z414" i="3"/>
  <c r="AA413" i="3"/>
  <c r="F649" i="3"/>
  <c r="K345" i="3"/>
  <c r="K347" i="3"/>
  <c r="K341" i="3"/>
  <c r="L649" i="3" l="1"/>
  <c r="M649" i="3"/>
  <c r="S68" i="7"/>
  <c r="T68" i="7" s="1"/>
  <c r="U68" i="7" s="1"/>
  <c r="S94" i="7"/>
  <c r="V94" i="7" s="1"/>
  <c r="W94" i="7" s="1"/>
  <c r="N538" i="3"/>
  <c r="O538" i="3" s="1"/>
  <c r="P538" i="3" s="1"/>
  <c r="A75" i="3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S69" i="7"/>
  <c r="V69" i="7" s="1"/>
  <c r="T75" i="3"/>
  <c r="V75" i="3" s="1"/>
  <c r="S52" i="7"/>
  <c r="V52" i="7" s="1"/>
  <c r="W52" i="7" s="1"/>
  <c r="S42" i="7"/>
  <c r="T42" i="7" s="1"/>
  <c r="U42" i="7" s="1"/>
  <c r="S38" i="7"/>
  <c r="V38" i="7" s="1"/>
  <c r="S34" i="7"/>
  <c r="T34" i="7" s="1"/>
  <c r="U34" i="7" s="1"/>
  <c r="S30" i="7"/>
  <c r="V30" i="7" s="1"/>
  <c r="W30" i="7" s="1"/>
  <c r="S26" i="7"/>
  <c r="V26" i="7" s="1"/>
  <c r="S86" i="7"/>
  <c r="V86" i="7" s="1"/>
  <c r="W86" i="7" s="1"/>
  <c r="S92" i="7"/>
  <c r="V92" i="7" s="1"/>
  <c r="W92" i="7" s="1"/>
  <c r="S19" i="7"/>
  <c r="T19" i="7" s="1"/>
  <c r="U19" i="7" s="1"/>
  <c r="S53" i="7"/>
  <c r="T53" i="7" s="1"/>
  <c r="U53" i="7" s="1"/>
  <c r="S77" i="7"/>
  <c r="T77" i="7" s="1"/>
  <c r="U77" i="7" s="1"/>
  <c r="S76" i="7"/>
  <c r="T76" i="7" s="1"/>
  <c r="U76" i="7" s="1"/>
  <c r="S22" i="9"/>
  <c r="T22" i="9" s="1"/>
  <c r="U22" i="9" s="1"/>
  <c r="S19" i="9"/>
  <c r="T19" i="9" s="1"/>
  <c r="S15" i="9"/>
  <c r="T15" i="9" s="1"/>
  <c r="S7" i="9"/>
  <c r="V7" i="9" s="1"/>
  <c r="W7" i="9" s="1"/>
  <c r="S25" i="9"/>
  <c r="T25" i="9" s="1"/>
  <c r="U25" i="9" s="1"/>
  <c r="S16" i="9"/>
  <c r="T16" i="9" s="1"/>
  <c r="U16" i="9" s="1"/>
  <c r="S81" i="7"/>
  <c r="T81" i="7" s="1"/>
  <c r="U81" i="7" s="1"/>
  <c r="S87" i="7"/>
  <c r="V87" i="7" s="1"/>
  <c r="W87" i="7" s="1"/>
  <c r="N376" i="3"/>
  <c r="O376" i="3" s="1"/>
  <c r="P376" i="3" s="1"/>
  <c r="S8" i="9"/>
  <c r="T8" i="9" s="1"/>
  <c r="U8" i="9" s="1"/>
  <c r="S67" i="7"/>
  <c r="V67" i="7" s="1"/>
  <c r="W67" i="7" s="1"/>
  <c r="S63" i="7"/>
  <c r="V63" i="7" s="1"/>
  <c r="W63" i="7" s="1"/>
  <c r="S59" i="7"/>
  <c r="V59" i="7" s="1"/>
  <c r="W59" i="7" s="1"/>
  <c r="S47" i="7"/>
  <c r="V47" i="7" s="1"/>
  <c r="W47" i="7" s="1"/>
  <c r="S11" i="7"/>
  <c r="T11" i="7" s="1"/>
  <c r="U11" i="7" s="1"/>
  <c r="S7" i="7"/>
  <c r="V7" i="7" s="1"/>
  <c r="W7" i="7" s="1"/>
  <c r="S17" i="7"/>
  <c r="V17" i="7" s="1"/>
  <c r="W17" i="7" s="1"/>
  <c r="S13" i="7"/>
  <c r="V13" i="7" s="1"/>
  <c r="W13" i="7" s="1"/>
  <c r="S45" i="7"/>
  <c r="V45" i="7" s="1"/>
  <c r="W45" i="7" s="1"/>
  <c r="S99" i="7"/>
  <c r="V99" i="7" s="1"/>
  <c r="W99" i="7" s="1"/>
  <c r="S57" i="7"/>
  <c r="V57" i="7" s="1"/>
  <c r="S20" i="7"/>
  <c r="T20" i="7" s="1"/>
  <c r="U20" i="7" s="1"/>
  <c r="S16" i="7"/>
  <c r="S91" i="7"/>
  <c r="T91" i="7" s="1"/>
  <c r="U91" i="7" s="1"/>
  <c r="S102" i="7"/>
  <c r="V102" i="7" s="1"/>
  <c r="W102" i="7" s="1"/>
  <c r="S83" i="7"/>
  <c r="S21" i="7"/>
  <c r="S15" i="7"/>
  <c r="V15" i="7" s="1"/>
  <c r="W15" i="7" s="1"/>
  <c r="S18" i="9"/>
  <c r="T18" i="9" s="1"/>
  <c r="S14" i="9"/>
  <c r="V14" i="9" s="1"/>
  <c r="W14" i="9" s="1"/>
  <c r="S6" i="9"/>
  <c r="S74" i="7"/>
  <c r="S22" i="7"/>
  <c r="T22" i="7" s="1"/>
  <c r="U22" i="7" s="1"/>
  <c r="S14" i="7"/>
  <c r="T14" i="7" s="1"/>
  <c r="S56" i="7"/>
  <c r="V56" i="7" s="1"/>
  <c r="W56" i="7" s="1"/>
  <c r="S80" i="7"/>
  <c r="V80" i="7" s="1"/>
  <c r="W80" i="7" s="1"/>
  <c r="S61" i="7"/>
  <c r="T61" i="7" s="1"/>
  <c r="U61" i="7" s="1"/>
  <c r="S23" i="7"/>
  <c r="T23" i="7" s="1"/>
  <c r="U23" i="7" s="1"/>
  <c r="S65" i="7"/>
  <c r="S79" i="7"/>
  <c r="T79" i="7" s="1"/>
  <c r="U79" i="7" s="1"/>
  <c r="S101" i="7"/>
  <c r="T101" i="7" s="1"/>
  <c r="U101" i="7" s="1"/>
  <c r="S4" i="9"/>
  <c r="T4" i="9" s="1"/>
  <c r="U4" i="9" s="1"/>
  <c r="S24" i="9"/>
  <c r="T24" i="9" s="1"/>
  <c r="S20" i="9"/>
  <c r="T20" i="9" s="1"/>
  <c r="U20" i="9" s="1"/>
  <c r="S12" i="9"/>
  <c r="S105" i="7"/>
  <c r="T105" i="7" s="1"/>
  <c r="U105" i="7" s="1"/>
  <c r="S98" i="7"/>
  <c r="T98" i="7" s="1"/>
  <c r="U98" i="7" s="1"/>
  <c r="S85" i="7"/>
  <c r="S78" i="7"/>
  <c r="S60" i="7"/>
  <c r="T60" i="7" s="1"/>
  <c r="U60" i="7" s="1"/>
  <c r="S54" i="7"/>
  <c r="V54" i="7" s="1"/>
  <c r="W54" i="7" s="1"/>
  <c r="S48" i="7"/>
  <c r="S43" i="7"/>
  <c r="S39" i="7"/>
  <c r="V39" i="7" s="1"/>
  <c r="S35" i="7"/>
  <c r="T35" i="7" s="1"/>
  <c r="U35" i="7" s="1"/>
  <c r="S31" i="7"/>
  <c r="T31" i="7" s="1"/>
  <c r="U31" i="7" s="1"/>
  <c r="S27" i="7"/>
  <c r="S12" i="7"/>
  <c r="V12" i="7" s="1"/>
  <c r="W12" i="7" s="1"/>
  <c r="S8" i="7"/>
  <c r="V8" i="7" s="1"/>
  <c r="W8" i="7" s="1"/>
  <c r="S73" i="7"/>
  <c r="T73" i="7" s="1"/>
  <c r="U73" i="7" s="1"/>
  <c r="S82" i="7"/>
  <c r="V82" i="7" s="1"/>
  <c r="W82" i="7" s="1"/>
  <c r="S88" i="7"/>
  <c r="T88" i="7" s="1"/>
  <c r="S95" i="7"/>
  <c r="S106" i="7"/>
  <c r="S100" i="7"/>
  <c r="T100" i="7" s="1"/>
  <c r="U100" i="7" s="1"/>
  <c r="S89" i="7"/>
  <c r="T89" i="7" s="1"/>
  <c r="U89" i="7" s="1"/>
  <c r="S66" i="7"/>
  <c r="V66" i="7" s="1"/>
  <c r="W66" i="7" s="1"/>
  <c r="S62" i="7"/>
  <c r="S58" i="7"/>
  <c r="V58" i="7" s="1"/>
  <c r="S50" i="7"/>
  <c r="T50" i="7" s="1"/>
  <c r="U50" i="7" s="1"/>
  <c r="S46" i="7"/>
  <c r="V46" i="7" s="1"/>
  <c r="W46" i="7" s="1"/>
  <c r="S41" i="7"/>
  <c r="S37" i="7"/>
  <c r="T37" i="7" s="1"/>
  <c r="U37" i="7" s="1"/>
  <c r="S33" i="7"/>
  <c r="V33" i="7" s="1"/>
  <c r="S29" i="7"/>
  <c r="S25" i="7"/>
  <c r="S10" i="7"/>
  <c r="V10" i="7" s="1"/>
  <c r="W10" i="7" s="1"/>
  <c r="S6" i="7"/>
  <c r="T6" i="7" s="1"/>
  <c r="U6" i="7" s="1"/>
  <c r="S18" i="7"/>
  <c r="V18" i="7" s="1"/>
  <c r="W18" i="7" s="1"/>
  <c r="S51" i="7"/>
  <c r="T51" i="7" s="1"/>
  <c r="U51" i="7" s="1"/>
  <c r="S70" i="7"/>
  <c r="T70" i="7" s="1"/>
  <c r="U70" i="7" s="1"/>
  <c r="S93" i="7"/>
  <c r="V93" i="7" s="1"/>
  <c r="W93" i="7" s="1"/>
  <c r="S90" i="7"/>
  <c r="T90" i="7" s="1"/>
  <c r="U90" i="7" s="1"/>
  <c r="N470" i="3"/>
  <c r="O470" i="3" s="1"/>
  <c r="P470" i="3" s="1"/>
  <c r="T72" i="7"/>
  <c r="U72" i="7" s="1"/>
  <c r="N384" i="3"/>
  <c r="Q384" i="3" s="1"/>
  <c r="R384" i="3" s="1"/>
  <c r="S10" i="9"/>
  <c r="T10" i="9" s="1"/>
  <c r="N740" i="3"/>
  <c r="O740" i="3" s="1"/>
  <c r="P740" i="3" s="1"/>
  <c r="N711" i="3"/>
  <c r="O711" i="3" s="1"/>
  <c r="P711" i="3" s="1"/>
  <c r="N703" i="3"/>
  <c r="N687" i="3"/>
  <c r="N683" i="3"/>
  <c r="O683" i="3" s="1"/>
  <c r="N675" i="3"/>
  <c r="Q675" i="3" s="1"/>
  <c r="R675" i="3" s="1"/>
  <c r="N667" i="3"/>
  <c r="Q667" i="3" s="1"/>
  <c r="R667" i="3" s="1"/>
  <c r="N655" i="3"/>
  <c r="O655" i="3" s="1"/>
  <c r="N628" i="3"/>
  <c r="O628" i="3" s="1"/>
  <c r="P628" i="3" s="1"/>
  <c r="N595" i="3"/>
  <c r="Q595" i="3" s="1"/>
  <c r="N579" i="3"/>
  <c r="N575" i="3"/>
  <c r="O575" i="3" s="1"/>
  <c r="N559" i="3"/>
  <c r="O559" i="3" s="1"/>
  <c r="P559" i="3" s="1"/>
  <c r="N545" i="3"/>
  <c r="O545" i="3" s="1"/>
  <c r="P545" i="3" s="1"/>
  <c r="N529" i="3"/>
  <c r="N525" i="3"/>
  <c r="O525" i="3" s="1"/>
  <c r="P525" i="3" s="1"/>
  <c r="N465" i="3"/>
  <c r="O465" i="3" s="1"/>
  <c r="P465" i="3" s="1"/>
  <c r="N457" i="3"/>
  <c r="O457" i="3" s="1"/>
  <c r="P457" i="3" s="1"/>
  <c r="N445" i="3"/>
  <c r="Q445" i="3" s="1"/>
  <c r="R445" i="3" s="1"/>
  <c r="N441" i="3"/>
  <c r="N429" i="3"/>
  <c r="O429" i="3" s="1"/>
  <c r="P429" i="3" s="1"/>
  <c r="N421" i="3"/>
  <c r="O421" i="3" s="1"/>
  <c r="P421" i="3" s="1"/>
  <c r="N417" i="3"/>
  <c r="O417" i="3" s="1"/>
  <c r="P417" i="3" s="1"/>
  <c r="N166" i="3"/>
  <c r="N362" i="3"/>
  <c r="O362" i="3" s="1"/>
  <c r="P362" i="3" s="1"/>
  <c r="N343" i="3"/>
  <c r="O343" i="3" s="1"/>
  <c r="P343" i="3" s="1"/>
  <c r="N330" i="3"/>
  <c r="N326" i="3"/>
  <c r="N322" i="3"/>
  <c r="N290" i="3"/>
  <c r="Q290" i="3" s="1"/>
  <c r="R290" i="3" s="1"/>
  <c r="N278" i="3"/>
  <c r="O278" i="3" s="1"/>
  <c r="P278" i="3" s="1"/>
  <c r="N274" i="3"/>
  <c r="O274" i="3" s="1"/>
  <c r="P274" i="3" s="1"/>
  <c r="N270" i="3"/>
  <c r="Q270" i="3" s="1"/>
  <c r="R270" i="3" s="1"/>
  <c r="N228" i="3"/>
  <c r="Q228" i="3" s="1"/>
  <c r="N224" i="3"/>
  <c r="O224" i="3" s="1"/>
  <c r="P224" i="3" s="1"/>
  <c r="N216" i="3"/>
  <c r="O216" i="3" s="1"/>
  <c r="P216" i="3" s="1"/>
  <c r="N212" i="3"/>
  <c r="Q212" i="3" s="1"/>
  <c r="R212" i="3" s="1"/>
  <c r="N170" i="3"/>
  <c r="O170" i="3" s="1"/>
  <c r="N140" i="3"/>
  <c r="Q140" i="3" s="1"/>
  <c r="R140" i="3" s="1"/>
  <c r="N136" i="3"/>
  <c r="N114" i="3"/>
  <c r="Q114" i="3" s="1"/>
  <c r="R114" i="3" s="1"/>
  <c r="N106" i="3"/>
  <c r="Q106" i="3" s="1"/>
  <c r="R106" i="3" s="1"/>
  <c r="N94" i="3"/>
  <c r="Q94" i="3" s="1"/>
  <c r="R94" i="3" s="1"/>
  <c r="N86" i="3"/>
  <c r="Q86" i="3" s="1"/>
  <c r="R86" i="3" s="1"/>
  <c r="N38" i="3"/>
  <c r="O38" i="3" s="1"/>
  <c r="P38" i="3" s="1"/>
  <c r="N34" i="3"/>
  <c r="O34" i="3" s="1"/>
  <c r="P34" i="3" s="1"/>
  <c r="N29" i="3"/>
  <c r="O29" i="3" s="1"/>
  <c r="P29" i="3" s="1"/>
  <c r="N20" i="3"/>
  <c r="O20" i="3" s="1"/>
  <c r="P20" i="3" s="1"/>
  <c r="N16" i="3"/>
  <c r="N255" i="3"/>
  <c r="O255" i="3" s="1"/>
  <c r="P255" i="3" s="1"/>
  <c r="N48" i="3"/>
  <c r="O48" i="3" s="1"/>
  <c r="P48" i="3" s="1"/>
  <c r="S97" i="7"/>
  <c r="S103" i="7"/>
  <c r="S21" i="9"/>
  <c r="T21" i="9" s="1"/>
  <c r="U21" i="9" s="1"/>
  <c r="S17" i="9"/>
  <c r="T17" i="9" s="1"/>
  <c r="S13" i="9"/>
  <c r="S9" i="9"/>
  <c r="S5" i="9"/>
  <c r="T5" i="9" s="1"/>
  <c r="S107" i="7"/>
  <c r="V107" i="7" s="1"/>
  <c r="S84" i="7"/>
  <c r="S75" i="7"/>
  <c r="V75" i="7" s="1"/>
  <c r="W75" i="7" s="1"/>
  <c r="S71" i="7"/>
  <c r="S55" i="7"/>
  <c r="S49" i="7"/>
  <c r="S44" i="7"/>
  <c r="S40" i="7"/>
  <c r="S36" i="7"/>
  <c r="S32" i="7"/>
  <c r="S28" i="7"/>
  <c r="S24" i="7"/>
  <c r="S9" i="7"/>
  <c r="S5" i="7"/>
  <c r="N45" i="3"/>
  <c r="O45" i="3" s="1"/>
  <c r="P45" i="3" s="1"/>
  <c r="S4" i="7"/>
  <c r="V4" i="7" s="1"/>
  <c r="W4" i="7" s="1"/>
  <c r="S23" i="9"/>
  <c r="T23" i="9" s="1"/>
  <c r="U23" i="9" s="1"/>
  <c r="S11" i="9"/>
  <c r="V11" i="9" s="1"/>
  <c r="W11" i="9" s="1"/>
  <c r="T96" i="7"/>
  <c r="U96" i="7" s="1"/>
  <c r="V96" i="7"/>
  <c r="W96" i="7" s="1"/>
  <c r="V72" i="7"/>
  <c r="W72" i="7" s="1"/>
  <c r="V104" i="7"/>
  <c r="T64" i="7"/>
  <c r="U64" i="7" s="1"/>
  <c r="V64" i="7"/>
  <c r="W64" i="7" s="1"/>
  <c r="N319" i="3"/>
  <c r="Q319" i="3" s="1"/>
  <c r="N63" i="3"/>
  <c r="O63" i="3" s="1"/>
  <c r="P63" i="3" s="1"/>
  <c r="N55" i="3"/>
  <c r="O55" i="3" s="1"/>
  <c r="P55" i="3" s="1"/>
  <c r="N697" i="3"/>
  <c r="O697" i="3" s="1"/>
  <c r="N76" i="3"/>
  <c r="O76" i="3" s="1"/>
  <c r="P76" i="3" s="1"/>
  <c r="N77" i="3"/>
  <c r="Q77" i="3" s="1"/>
  <c r="R77" i="3" s="1"/>
  <c r="N602" i="3"/>
  <c r="O602" i="3" s="1"/>
  <c r="P602" i="3" s="1"/>
  <c r="N400" i="3"/>
  <c r="O400" i="3" s="1"/>
  <c r="P400" i="3" s="1"/>
  <c r="N355" i="3"/>
  <c r="N309" i="3"/>
  <c r="O309" i="3" s="1"/>
  <c r="P309" i="3" s="1"/>
  <c r="N741" i="3"/>
  <c r="Q741" i="3" s="1"/>
  <c r="R741" i="3" s="1"/>
  <c r="N721" i="3"/>
  <c r="O721" i="3" s="1"/>
  <c r="P721" i="3" s="1"/>
  <c r="N704" i="3"/>
  <c r="N688" i="3"/>
  <c r="O688" i="3" s="1"/>
  <c r="P688" i="3" s="1"/>
  <c r="N684" i="3"/>
  <c r="O684" i="3" s="1"/>
  <c r="P684" i="3" s="1"/>
  <c r="N676" i="3"/>
  <c r="O676" i="3" s="1"/>
  <c r="N656" i="3"/>
  <c r="Q656" i="3" s="1"/>
  <c r="R656" i="3" s="1"/>
  <c r="N652" i="3"/>
  <c r="O652" i="3" s="1"/>
  <c r="N633" i="3"/>
  <c r="Q633" i="3" s="1"/>
  <c r="R633" i="3" s="1"/>
  <c r="N600" i="3"/>
  <c r="O600" i="3" s="1"/>
  <c r="P600" i="3" s="1"/>
  <c r="N592" i="3"/>
  <c r="Q592" i="3" s="1"/>
  <c r="R592" i="3" s="1"/>
  <c r="N580" i="3"/>
  <c r="Q580" i="3" s="1"/>
  <c r="N560" i="3"/>
  <c r="O560" i="3" s="1"/>
  <c r="P560" i="3" s="1"/>
  <c r="N554" i="3"/>
  <c r="Q554" i="3" s="1"/>
  <c r="R554" i="3" s="1"/>
  <c r="N550" i="3"/>
  <c r="O550" i="3" s="1"/>
  <c r="P550" i="3" s="1"/>
  <c r="N534" i="3"/>
  <c r="O534" i="3" s="1"/>
  <c r="P534" i="3" s="1"/>
  <c r="N522" i="3"/>
  <c r="N502" i="3"/>
  <c r="O502" i="3" s="1"/>
  <c r="P502" i="3" s="1"/>
  <c r="N498" i="3"/>
  <c r="O498" i="3" s="1"/>
  <c r="P498" i="3" s="1"/>
  <c r="N494" i="3"/>
  <c r="Q494" i="3" s="1"/>
  <c r="N482" i="3"/>
  <c r="O482" i="3" s="1"/>
  <c r="P482" i="3" s="1"/>
  <c r="N454" i="3"/>
  <c r="O454" i="3" s="1"/>
  <c r="P454" i="3" s="1"/>
  <c r="N434" i="3"/>
  <c r="N430" i="3"/>
  <c r="O430" i="3" s="1"/>
  <c r="N426" i="3"/>
  <c r="O426" i="3" s="1"/>
  <c r="P426" i="3" s="1"/>
  <c r="N422" i="3"/>
  <c r="O422" i="3" s="1"/>
  <c r="P422" i="3" s="1"/>
  <c r="N410" i="3"/>
  <c r="Q410" i="3" s="1"/>
  <c r="N388" i="3"/>
  <c r="Q388" i="3" s="1"/>
  <c r="R388" i="3" s="1"/>
  <c r="N167" i="3"/>
  <c r="O167" i="3" s="1"/>
  <c r="P167" i="3" s="1"/>
  <c r="N159" i="3"/>
  <c r="O159" i="3" s="1"/>
  <c r="P159" i="3" s="1"/>
  <c r="N368" i="3"/>
  <c r="N339" i="3"/>
  <c r="O339" i="3" s="1"/>
  <c r="P339" i="3" s="1"/>
  <c r="N315" i="3"/>
  <c r="Q315" i="3" s="1"/>
  <c r="N311" i="3"/>
  <c r="O311" i="3" s="1"/>
  <c r="P311" i="3" s="1"/>
  <c r="N287" i="3"/>
  <c r="Q287" i="3" s="1"/>
  <c r="R287" i="3" s="1"/>
  <c r="N275" i="3"/>
  <c r="Q275" i="3" s="1"/>
  <c r="N271" i="3"/>
  <c r="O271" i="3" s="1"/>
  <c r="P271" i="3" s="1"/>
  <c r="N238" i="3"/>
  <c r="O238" i="3" s="1"/>
  <c r="P238" i="3" s="1"/>
  <c r="N217" i="3"/>
  <c r="O217" i="3" s="1"/>
  <c r="P217" i="3" s="1"/>
  <c r="N201" i="3"/>
  <c r="O201" i="3" s="1"/>
  <c r="P201" i="3" s="1"/>
  <c r="N197" i="3"/>
  <c r="Q197" i="3" s="1"/>
  <c r="N185" i="3"/>
  <c r="Q185" i="3" s="1"/>
  <c r="R185" i="3" s="1"/>
  <c r="N151" i="3"/>
  <c r="N147" i="3"/>
  <c r="O147" i="3" s="1"/>
  <c r="P147" i="3" s="1"/>
  <c r="N141" i="3"/>
  <c r="Q141" i="3" s="1"/>
  <c r="N137" i="3"/>
  <c r="O137" i="3" s="1"/>
  <c r="N120" i="3"/>
  <c r="O120" i="3" s="1"/>
  <c r="P120" i="3" s="1"/>
  <c r="N115" i="3"/>
  <c r="O115" i="3" s="1"/>
  <c r="P115" i="3" s="1"/>
  <c r="N103" i="3"/>
  <c r="N95" i="3"/>
  <c r="O95" i="3" s="1"/>
  <c r="P95" i="3" s="1"/>
  <c r="N72" i="3"/>
  <c r="Q72" i="3" s="1"/>
  <c r="N51" i="3"/>
  <c r="Q51" i="3" s="1"/>
  <c r="R51" i="3" s="1"/>
  <c r="N39" i="3"/>
  <c r="O39" i="3" s="1"/>
  <c r="P39" i="3" s="1"/>
  <c r="N26" i="3"/>
  <c r="N119" i="3"/>
  <c r="O119" i="3" s="1"/>
  <c r="N733" i="3"/>
  <c r="O733" i="3" s="1"/>
  <c r="N221" i="3"/>
  <c r="Q221" i="3" s="1"/>
  <c r="R221" i="3" s="1"/>
  <c r="N685" i="3"/>
  <c r="Q685" i="3" s="1"/>
  <c r="N69" i="3"/>
  <c r="O69" i="3" s="1"/>
  <c r="P69" i="3" s="1"/>
  <c r="N336" i="3"/>
  <c r="N56" i="3"/>
  <c r="O56" i="3" s="1"/>
  <c r="P56" i="3" s="1"/>
  <c r="N500" i="3"/>
  <c r="O500" i="3" s="1"/>
  <c r="P500" i="3" s="1"/>
  <c r="N174" i="3"/>
  <c r="O174" i="3" s="1"/>
  <c r="N24" i="3"/>
  <c r="O24" i="3" s="1"/>
  <c r="P24" i="3" s="1"/>
  <c r="N23" i="3"/>
  <c r="Q23" i="3" s="1"/>
  <c r="R23" i="3" s="1"/>
  <c r="N615" i="3"/>
  <c r="Q615" i="3" s="1"/>
  <c r="N614" i="3"/>
  <c r="Q614" i="3" s="1"/>
  <c r="R614" i="3" s="1"/>
  <c r="K649" i="3"/>
  <c r="N738" i="3"/>
  <c r="O738" i="3" s="1"/>
  <c r="P738" i="3" s="1"/>
  <c r="N734" i="3"/>
  <c r="Q734" i="3" s="1"/>
  <c r="R734" i="3" s="1"/>
  <c r="N727" i="3"/>
  <c r="N723" i="3"/>
  <c r="O723" i="3" s="1"/>
  <c r="P723" i="3" s="1"/>
  <c r="N719" i="3"/>
  <c r="O719" i="3" s="1"/>
  <c r="N715" i="3"/>
  <c r="N710" i="3"/>
  <c r="Q710" i="3" s="1"/>
  <c r="R710" i="3" s="1"/>
  <c r="N706" i="3"/>
  <c r="N702" i="3"/>
  <c r="O702" i="3" s="1"/>
  <c r="P702" i="3" s="1"/>
  <c r="N698" i="3"/>
  <c r="O698" i="3" s="1"/>
  <c r="N694" i="3"/>
  <c r="N690" i="3"/>
  <c r="O690" i="3" s="1"/>
  <c r="P690" i="3" s="1"/>
  <c r="N686" i="3"/>
  <c r="N682" i="3"/>
  <c r="O682" i="3" s="1"/>
  <c r="P682" i="3" s="1"/>
  <c r="N678" i="3"/>
  <c r="N674" i="3"/>
  <c r="O674" i="3" s="1"/>
  <c r="P674" i="3" s="1"/>
  <c r="N670" i="3"/>
  <c r="O670" i="3" s="1"/>
  <c r="P670" i="3" s="1"/>
  <c r="N666" i="3"/>
  <c r="N662" i="3"/>
  <c r="Q662" i="3" s="1"/>
  <c r="N658" i="3"/>
  <c r="N654" i="3"/>
  <c r="Q654" i="3" s="1"/>
  <c r="N161" i="3"/>
  <c r="N648" i="3"/>
  <c r="N644" i="3"/>
  <c r="N640" i="3"/>
  <c r="N636" i="3"/>
  <c r="N631" i="3"/>
  <c r="N627" i="3"/>
  <c r="N622" i="3"/>
  <c r="O622" i="3" s="1"/>
  <c r="P622" i="3" s="1"/>
  <c r="N616" i="3"/>
  <c r="O616" i="3" s="1"/>
  <c r="N606" i="3"/>
  <c r="O606" i="3" s="1"/>
  <c r="N598" i="3"/>
  <c r="Q598" i="3" s="1"/>
  <c r="R598" i="3" s="1"/>
  <c r="N594" i="3"/>
  <c r="N590" i="3"/>
  <c r="N586" i="3"/>
  <c r="Q586" i="3" s="1"/>
  <c r="R586" i="3" s="1"/>
  <c r="N582" i="3"/>
  <c r="Q582" i="3" s="1"/>
  <c r="N578" i="3"/>
  <c r="N574" i="3"/>
  <c r="O574" i="3" s="1"/>
  <c r="P574" i="3" s="1"/>
  <c r="N570" i="3"/>
  <c r="N566" i="3"/>
  <c r="Q566" i="3" s="1"/>
  <c r="N562" i="3"/>
  <c r="N558" i="3"/>
  <c r="O558" i="3" s="1"/>
  <c r="P558" i="3" s="1"/>
  <c r="N552" i="3"/>
  <c r="N548" i="3"/>
  <c r="N544" i="3"/>
  <c r="N540" i="3"/>
  <c r="N536" i="3"/>
  <c r="N532" i="3"/>
  <c r="O532" i="3" s="1"/>
  <c r="P532" i="3" s="1"/>
  <c r="N528" i="3"/>
  <c r="O528" i="3" s="1"/>
  <c r="P528" i="3" s="1"/>
  <c r="N524" i="3"/>
  <c r="O524" i="3" s="1"/>
  <c r="P524" i="3" s="1"/>
  <c r="N520" i="3"/>
  <c r="N516" i="3"/>
  <c r="N512" i="3"/>
  <c r="O512" i="3" s="1"/>
  <c r="N508" i="3"/>
  <c r="O508" i="3" s="1"/>
  <c r="P508" i="3" s="1"/>
  <c r="N504" i="3"/>
  <c r="N496" i="3"/>
  <c r="Q496" i="3" s="1"/>
  <c r="N492" i="3"/>
  <c r="Q492" i="3" s="1"/>
  <c r="R492" i="3" s="1"/>
  <c r="N488" i="3"/>
  <c r="N484" i="3"/>
  <c r="N480" i="3"/>
  <c r="N476" i="3"/>
  <c r="Q476" i="3" s="1"/>
  <c r="N472" i="3"/>
  <c r="Q472" i="3" s="1"/>
  <c r="N468" i="3"/>
  <c r="N464" i="3"/>
  <c r="N460" i="3"/>
  <c r="O460" i="3" s="1"/>
  <c r="P460" i="3" s="1"/>
  <c r="N456" i="3"/>
  <c r="N452" i="3"/>
  <c r="N448" i="3"/>
  <c r="N444" i="3"/>
  <c r="O444" i="3" s="1"/>
  <c r="P444" i="3" s="1"/>
  <c r="N440" i="3"/>
  <c r="N436" i="3"/>
  <c r="N432" i="3"/>
  <c r="Q432" i="3" s="1"/>
  <c r="R432" i="3" s="1"/>
  <c r="N428" i="3"/>
  <c r="O428" i="3" s="1"/>
  <c r="P428" i="3" s="1"/>
  <c r="N424" i="3"/>
  <c r="N420" i="3"/>
  <c r="O420" i="3" s="1"/>
  <c r="N416" i="3"/>
  <c r="N412" i="3"/>
  <c r="O412" i="3" s="1"/>
  <c r="P412" i="3" s="1"/>
  <c r="N408" i="3"/>
  <c r="O408" i="3" s="1"/>
  <c r="P408" i="3" s="1"/>
  <c r="N404" i="3"/>
  <c r="N396" i="3"/>
  <c r="N390" i="3"/>
  <c r="O390" i="3" s="1"/>
  <c r="P390" i="3" s="1"/>
  <c r="N386" i="3"/>
  <c r="Q386" i="3" s="1"/>
  <c r="N382" i="3"/>
  <c r="N624" i="3"/>
  <c r="O624" i="3" s="1"/>
  <c r="N377" i="3"/>
  <c r="N165" i="3"/>
  <c r="N145" i="3"/>
  <c r="N374" i="3"/>
  <c r="O374" i="3" s="1"/>
  <c r="P374" i="3" s="1"/>
  <c r="N370" i="3"/>
  <c r="N364" i="3"/>
  <c r="N360" i="3"/>
  <c r="Q360" i="3" s="1"/>
  <c r="N348" i="3"/>
  <c r="N337" i="3"/>
  <c r="N333" i="3"/>
  <c r="N329" i="3"/>
  <c r="N325" i="3"/>
  <c r="O325" i="3" s="1"/>
  <c r="P325" i="3" s="1"/>
  <c r="N321" i="3"/>
  <c r="N317" i="3"/>
  <c r="N313" i="3"/>
  <c r="Q313" i="3" s="1"/>
  <c r="N305" i="3"/>
  <c r="Q305" i="3" s="1"/>
  <c r="N301" i="3"/>
  <c r="O301" i="3" s="1"/>
  <c r="N297" i="3"/>
  <c r="O297" i="3" s="1"/>
  <c r="N293" i="3"/>
  <c r="O293" i="3" s="1"/>
  <c r="P293" i="3" s="1"/>
  <c r="N289" i="3"/>
  <c r="N285" i="3"/>
  <c r="O285" i="3" s="1"/>
  <c r="N281" i="3"/>
  <c r="O281" i="3" s="1"/>
  <c r="P281" i="3" s="1"/>
  <c r="N277" i="3"/>
  <c r="N273" i="3"/>
  <c r="N269" i="3"/>
  <c r="O269" i="3" s="1"/>
  <c r="P269" i="3" s="1"/>
  <c r="N265" i="3"/>
  <c r="N260" i="3"/>
  <c r="N256" i="3"/>
  <c r="N252" i="3"/>
  <c r="O252" i="3" s="1"/>
  <c r="P252" i="3" s="1"/>
  <c r="N248" i="3"/>
  <c r="N153" i="3"/>
  <c r="O153" i="3" s="1"/>
  <c r="P153" i="3" s="1"/>
  <c r="N131" i="3"/>
  <c r="O131" i="3" s="1"/>
  <c r="P131" i="3" s="1"/>
  <c r="N332" i="3"/>
  <c r="N244" i="3"/>
  <c r="O244" i="3" s="1"/>
  <c r="N240" i="3"/>
  <c r="N236" i="3"/>
  <c r="N232" i="3"/>
  <c r="O232" i="3" s="1"/>
  <c r="P232" i="3" s="1"/>
  <c r="N227" i="3"/>
  <c r="N223" i="3"/>
  <c r="O223" i="3" s="1"/>
  <c r="P223" i="3" s="1"/>
  <c r="N219" i="3"/>
  <c r="N215" i="3"/>
  <c r="N211" i="3"/>
  <c r="N207" i="3"/>
  <c r="N203" i="3"/>
  <c r="N199" i="3"/>
  <c r="N195" i="3"/>
  <c r="O195" i="3" s="1"/>
  <c r="N191" i="3"/>
  <c r="O191" i="3" s="1"/>
  <c r="P191" i="3" s="1"/>
  <c r="N187" i="3"/>
  <c r="O187" i="3" s="1"/>
  <c r="N183" i="3"/>
  <c r="N178" i="3"/>
  <c r="N169" i="3"/>
  <c r="O169" i="3" s="1"/>
  <c r="N157" i="3"/>
  <c r="N149" i="3"/>
  <c r="N144" i="3"/>
  <c r="O144" i="3" s="1"/>
  <c r="N139" i="3"/>
  <c r="O139" i="3" s="1"/>
  <c r="P139" i="3" s="1"/>
  <c r="N135" i="3"/>
  <c r="Q135" i="3" s="1"/>
  <c r="R135" i="3" s="1"/>
  <c r="N127" i="3"/>
  <c r="N123" i="3"/>
  <c r="N117" i="3"/>
  <c r="O117" i="3" s="1"/>
  <c r="P117" i="3" s="1"/>
  <c r="N113" i="3"/>
  <c r="N109" i="3"/>
  <c r="O109" i="3" s="1"/>
  <c r="P109" i="3" s="1"/>
  <c r="N105" i="3"/>
  <c r="N101" i="3"/>
  <c r="N97" i="3"/>
  <c r="N85" i="3"/>
  <c r="Q85" i="3" s="1"/>
  <c r="N57" i="3"/>
  <c r="Q57" i="3" s="1"/>
  <c r="R57" i="3" s="1"/>
  <c r="N15" i="3"/>
  <c r="O15" i="3" s="1"/>
  <c r="P15" i="3" s="1"/>
  <c r="N556" i="3"/>
  <c r="Q556" i="3" s="1"/>
  <c r="N341" i="3"/>
  <c r="O341" i="3" s="1"/>
  <c r="P341" i="3" s="1"/>
  <c r="N737" i="3"/>
  <c r="N730" i="3"/>
  <c r="O730" i="3" s="1"/>
  <c r="P730" i="3" s="1"/>
  <c r="N726" i="3"/>
  <c r="N722" i="3"/>
  <c r="O722" i="3" s="1"/>
  <c r="N718" i="3"/>
  <c r="O718" i="3" s="1"/>
  <c r="P718" i="3" s="1"/>
  <c r="N714" i="3"/>
  <c r="O714" i="3" s="1"/>
  <c r="N709" i="3"/>
  <c r="N705" i="3"/>
  <c r="O705" i="3" s="1"/>
  <c r="P705" i="3" s="1"/>
  <c r="N701" i="3"/>
  <c r="O701" i="3" s="1"/>
  <c r="P701" i="3" s="1"/>
  <c r="N693" i="3"/>
  <c r="Q693" i="3" s="1"/>
  <c r="R693" i="3" s="1"/>
  <c r="N689" i="3"/>
  <c r="Q689" i="3" s="1"/>
  <c r="R689" i="3" s="1"/>
  <c r="N681" i="3"/>
  <c r="O681" i="3" s="1"/>
  <c r="N677" i="3"/>
  <c r="Q677" i="3" s="1"/>
  <c r="R677" i="3" s="1"/>
  <c r="N673" i="3"/>
  <c r="O673" i="3" s="1"/>
  <c r="P673" i="3" s="1"/>
  <c r="N669" i="3"/>
  <c r="O669" i="3" s="1"/>
  <c r="N665" i="3"/>
  <c r="O665" i="3" s="1"/>
  <c r="N661" i="3"/>
  <c r="N657" i="3"/>
  <c r="Q657" i="3" s="1"/>
  <c r="R657" i="3" s="1"/>
  <c r="N653" i="3"/>
  <c r="Q653" i="3" s="1"/>
  <c r="N173" i="3"/>
  <c r="O173" i="3" s="1"/>
  <c r="N647" i="3"/>
  <c r="O647" i="3" s="1"/>
  <c r="P647" i="3" s="1"/>
  <c r="N643" i="3"/>
  <c r="Q643" i="3" s="1"/>
  <c r="R643" i="3" s="1"/>
  <c r="N639" i="3"/>
  <c r="O639" i="3" s="1"/>
  <c r="P639" i="3" s="1"/>
  <c r="N634" i="3"/>
  <c r="N630" i="3"/>
  <c r="O630" i="3" s="1"/>
  <c r="P630" i="3" s="1"/>
  <c r="N626" i="3"/>
  <c r="N621" i="3"/>
  <c r="O621" i="3" s="1"/>
  <c r="P621" i="3" s="1"/>
  <c r="N609" i="3"/>
  <c r="N605" i="3"/>
  <c r="O605" i="3" s="1"/>
  <c r="P605" i="3" s="1"/>
  <c r="N601" i="3"/>
  <c r="N597" i="3"/>
  <c r="O597" i="3" s="1"/>
  <c r="P597" i="3" s="1"/>
  <c r="N593" i="3"/>
  <c r="O593" i="3" s="1"/>
  <c r="P593" i="3" s="1"/>
  <c r="N589" i="3"/>
  <c r="O589" i="3" s="1"/>
  <c r="P589" i="3" s="1"/>
  <c r="N585" i="3"/>
  <c r="N581" i="3"/>
  <c r="O581" i="3" s="1"/>
  <c r="N577" i="3"/>
  <c r="N573" i="3"/>
  <c r="O573" i="3" s="1"/>
  <c r="P573" i="3" s="1"/>
  <c r="N569" i="3"/>
  <c r="N565" i="3"/>
  <c r="O565" i="3" s="1"/>
  <c r="P565" i="3" s="1"/>
  <c r="N561" i="3"/>
  <c r="O561" i="3" s="1"/>
  <c r="P561" i="3" s="1"/>
  <c r="N557" i="3"/>
  <c r="Q557" i="3" s="1"/>
  <c r="N551" i="3"/>
  <c r="N547" i="3"/>
  <c r="O547" i="3" s="1"/>
  <c r="P547" i="3" s="1"/>
  <c r="N543" i="3"/>
  <c r="O543" i="3" s="1"/>
  <c r="P543" i="3" s="1"/>
  <c r="N539" i="3"/>
  <c r="N535" i="3"/>
  <c r="N531" i="3"/>
  <c r="Q531" i="3" s="1"/>
  <c r="R531" i="3" s="1"/>
  <c r="N527" i="3"/>
  <c r="O527" i="3" s="1"/>
  <c r="P527" i="3" s="1"/>
  <c r="N523" i="3"/>
  <c r="N519" i="3"/>
  <c r="N515" i="3"/>
  <c r="Q515" i="3" s="1"/>
  <c r="R515" i="3" s="1"/>
  <c r="N511" i="3"/>
  <c r="N507" i="3"/>
  <c r="O507" i="3" s="1"/>
  <c r="N503" i="3"/>
  <c r="N499" i="3"/>
  <c r="O499" i="3" s="1"/>
  <c r="P499" i="3" s="1"/>
  <c r="N495" i="3"/>
  <c r="N491" i="3"/>
  <c r="Q491" i="3" s="1"/>
  <c r="R491" i="3" s="1"/>
  <c r="N487" i="3"/>
  <c r="O487" i="3" s="1"/>
  <c r="N483" i="3"/>
  <c r="N479" i="3"/>
  <c r="N475" i="3"/>
  <c r="O475" i="3" s="1"/>
  <c r="P475" i="3" s="1"/>
  <c r="N471" i="3"/>
  <c r="O471" i="3" s="1"/>
  <c r="P471" i="3" s="1"/>
  <c r="N467" i="3"/>
  <c r="N463" i="3"/>
  <c r="O463" i="3" s="1"/>
  <c r="P463" i="3" s="1"/>
  <c r="N459" i="3"/>
  <c r="Q459" i="3" s="1"/>
  <c r="N455" i="3"/>
  <c r="N451" i="3"/>
  <c r="O451" i="3" s="1"/>
  <c r="P451" i="3" s="1"/>
  <c r="N447" i="3"/>
  <c r="Q447" i="3" s="1"/>
  <c r="R447" i="3" s="1"/>
  <c r="N443" i="3"/>
  <c r="Q443" i="3" s="1"/>
  <c r="N439" i="3"/>
  <c r="N435" i="3"/>
  <c r="O435" i="3" s="1"/>
  <c r="P435" i="3" s="1"/>
  <c r="N431" i="3"/>
  <c r="O431" i="3" s="1"/>
  <c r="P431" i="3" s="1"/>
  <c r="N427" i="3"/>
  <c r="O427" i="3" s="1"/>
  <c r="P427" i="3" s="1"/>
  <c r="N423" i="3"/>
  <c r="N419" i="3"/>
  <c r="Q419" i="3" s="1"/>
  <c r="R419" i="3" s="1"/>
  <c r="N415" i="3"/>
  <c r="N411" i="3"/>
  <c r="Q411" i="3" s="1"/>
  <c r="R411" i="3" s="1"/>
  <c r="N407" i="3"/>
  <c r="Q407" i="3" s="1"/>
  <c r="N403" i="3"/>
  <c r="N399" i="3"/>
  <c r="N395" i="3"/>
  <c r="N389" i="3"/>
  <c r="O389" i="3" s="1"/>
  <c r="P389" i="3" s="1"/>
  <c r="N385" i="3"/>
  <c r="O385" i="3" s="1"/>
  <c r="P385" i="3" s="1"/>
  <c r="N381" i="3"/>
  <c r="N619" i="3"/>
  <c r="N365" i="3"/>
  <c r="O365" i="3" s="1"/>
  <c r="P365" i="3" s="1"/>
  <c r="N160" i="3"/>
  <c r="O160" i="3" s="1"/>
  <c r="P160" i="3" s="1"/>
  <c r="N373" i="3"/>
  <c r="Q373" i="3" s="1"/>
  <c r="N369" i="3"/>
  <c r="O369" i="3" s="1"/>
  <c r="P369" i="3" s="1"/>
  <c r="N363" i="3"/>
  <c r="O363" i="3" s="1"/>
  <c r="P363" i="3" s="1"/>
  <c r="N359" i="3"/>
  <c r="O359" i="3" s="1"/>
  <c r="P359" i="3" s="1"/>
  <c r="N354" i="3"/>
  <c r="O354" i="3" s="1"/>
  <c r="N351" i="3"/>
  <c r="O351" i="3" s="1"/>
  <c r="P351" i="3" s="1"/>
  <c r="N340" i="3"/>
  <c r="O340" i="3" s="1"/>
  <c r="P340" i="3" s="1"/>
  <c r="N328" i="3"/>
  <c r="O328" i="3" s="1"/>
  <c r="P328" i="3" s="1"/>
  <c r="N324" i="3"/>
  <c r="N320" i="3"/>
  <c r="O320" i="3" s="1"/>
  <c r="N316" i="3"/>
  <c r="Q316" i="3" s="1"/>
  <c r="R316" i="3" s="1"/>
  <c r="N312" i="3"/>
  <c r="N308" i="3"/>
  <c r="O308" i="3" s="1"/>
  <c r="N304" i="3"/>
  <c r="Q304" i="3" s="1"/>
  <c r="N300" i="3"/>
  <c r="O300" i="3" s="1"/>
  <c r="P300" i="3" s="1"/>
  <c r="N296" i="3"/>
  <c r="O296" i="3" s="1"/>
  <c r="N292" i="3"/>
  <c r="N288" i="3"/>
  <c r="Q288" i="3" s="1"/>
  <c r="R288" i="3" s="1"/>
  <c r="N284" i="3"/>
  <c r="N280" i="3"/>
  <c r="O280" i="3" s="1"/>
  <c r="P280" i="3" s="1"/>
  <c r="N276" i="3"/>
  <c r="N272" i="3"/>
  <c r="O272" i="3" s="1"/>
  <c r="P272" i="3" s="1"/>
  <c r="N268" i="3"/>
  <c r="Q268" i="3" s="1"/>
  <c r="R268" i="3" s="1"/>
  <c r="N264" i="3"/>
  <c r="O264" i="3" s="1"/>
  <c r="P264" i="3" s="1"/>
  <c r="N259" i="3"/>
  <c r="Q259" i="3" s="1"/>
  <c r="R259" i="3" s="1"/>
  <c r="N251" i="3"/>
  <c r="N247" i="3"/>
  <c r="N243" i="3"/>
  <c r="N239" i="3"/>
  <c r="Q239" i="3" s="1"/>
  <c r="N235" i="3"/>
  <c r="O235" i="3" s="1"/>
  <c r="P235" i="3" s="1"/>
  <c r="N231" i="3"/>
  <c r="O231" i="3" s="1"/>
  <c r="P231" i="3" s="1"/>
  <c r="N226" i="3"/>
  <c r="Q226" i="3" s="1"/>
  <c r="N222" i="3"/>
  <c r="O222" i="3" s="1"/>
  <c r="P222" i="3" s="1"/>
  <c r="N218" i="3"/>
  <c r="Q218" i="3" s="1"/>
  <c r="N214" i="3"/>
  <c r="O214" i="3" s="1"/>
  <c r="P214" i="3" s="1"/>
  <c r="N210" i="3"/>
  <c r="O210" i="3" s="1"/>
  <c r="P210" i="3" s="1"/>
  <c r="N206" i="3"/>
  <c r="O206" i="3" s="1"/>
  <c r="N202" i="3"/>
  <c r="O202" i="3" s="1"/>
  <c r="P202" i="3" s="1"/>
  <c r="N198" i="3"/>
  <c r="O198" i="3" s="1"/>
  <c r="P198" i="3" s="1"/>
  <c r="N142" i="3"/>
  <c r="O142" i="3" s="1"/>
  <c r="N194" i="3"/>
  <c r="Q194" i="3" s="1"/>
  <c r="R194" i="3" s="1"/>
  <c r="N190" i="3"/>
  <c r="O190" i="3" s="1"/>
  <c r="P190" i="3" s="1"/>
  <c r="N186" i="3"/>
  <c r="O186" i="3" s="1"/>
  <c r="P186" i="3" s="1"/>
  <c r="N182" i="3"/>
  <c r="Q182" i="3" s="1"/>
  <c r="N177" i="3"/>
  <c r="N172" i="3"/>
  <c r="O172" i="3" s="1"/>
  <c r="P172" i="3" s="1"/>
  <c r="N168" i="3"/>
  <c r="O168" i="3" s="1"/>
  <c r="N156" i="3"/>
  <c r="N152" i="3"/>
  <c r="N148" i="3"/>
  <c r="N138" i="3"/>
  <c r="O138" i="3" s="1"/>
  <c r="P138" i="3" s="1"/>
  <c r="N134" i="3"/>
  <c r="O134" i="3" s="1"/>
  <c r="P134" i="3" s="1"/>
  <c r="N130" i="3"/>
  <c r="N126" i="3"/>
  <c r="N122" i="3"/>
  <c r="N116" i="3"/>
  <c r="O116" i="3" s="1"/>
  <c r="P116" i="3" s="1"/>
  <c r="N112" i="3"/>
  <c r="N108" i="3"/>
  <c r="O108" i="3" s="1"/>
  <c r="N104" i="3"/>
  <c r="O104" i="3" s="1"/>
  <c r="P104" i="3" s="1"/>
  <c r="N100" i="3"/>
  <c r="Q100" i="3" s="1"/>
  <c r="R100" i="3" s="1"/>
  <c r="N96" i="3"/>
  <c r="N92" i="3"/>
  <c r="Q92" i="3" s="1"/>
  <c r="N88" i="3"/>
  <c r="Q88" i="3" s="1"/>
  <c r="N84" i="3"/>
  <c r="Q84" i="3" s="1"/>
  <c r="R84" i="3" s="1"/>
  <c r="N80" i="3"/>
  <c r="Q80" i="3" s="1"/>
  <c r="R80" i="3" s="1"/>
  <c r="N73" i="3"/>
  <c r="O73" i="3" s="1"/>
  <c r="P73" i="3" s="1"/>
  <c r="N68" i="3"/>
  <c r="Q68" i="3" s="1"/>
  <c r="R68" i="3" s="1"/>
  <c r="N64" i="3"/>
  <c r="O64" i="3" s="1"/>
  <c r="P64" i="3" s="1"/>
  <c r="N60" i="3"/>
  <c r="O60" i="3" s="1"/>
  <c r="P60" i="3" s="1"/>
  <c r="N52" i="3"/>
  <c r="N44" i="3"/>
  <c r="N40" i="3"/>
  <c r="Q40" i="3" s="1"/>
  <c r="R40" i="3" s="1"/>
  <c r="N36" i="3"/>
  <c r="N32" i="3"/>
  <c r="Q32" i="3" s="1"/>
  <c r="R32" i="3" s="1"/>
  <c r="N27" i="3"/>
  <c r="N22" i="3"/>
  <c r="N18" i="3"/>
  <c r="O18" i="3" s="1"/>
  <c r="P18" i="3" s="1"/>
  <c r="N14" i="3"/>
  <c r="N10" i="3"/>
  <c r="N5" i="3"/>
  <c r="O5" i="3" s="1"/>
  <c r="P5" i="3" s="1"/>
  <c r="N78" i="3"/>
  <c r="Q78" i="3" s="1"/>
  <c r="N71" i="3"/>
  <c r="N66" i="3"/>
  <c r="N58" i="3"/>
  <c r="N50" i="3"/>
  <c r="O50" i="3" s="1"/>
  <c r="P50" i="3" s="1"/>
  <c r="N46" i="3"/>
  <c r="O46" i="3" s="1"/>
  <c r="P46" i="3" s="1"/>
  <c r="N42" i="3"/>
  <c r="N7" i="3"/>
  <c r="N179" i="3"/>
  <c r="O179" i="3" s="1"/>
  <c r="P179" i="3" s="1"/>
  <c r="N739" i="3"/>
  <c r="O739" i="3" s="1"/>
  <c r="P739" i="3" s="1"/>
  <c r="N393" i="3"/>
  <c r="Q393" i="3" s="1"/>
  <c r="R393" i="3" s="1"/>
  <c r="N555" i="3"/>
  <c r="Q555" i="3" s="1"/>
  <c r="R555" i="3" s="1"/>
  <c r="N612" i="3"/>
  <c r="Q612" i="3" s="1"/>
  <c r="N366" i="3"/>
  <c r="Q366" i="3" s="1"/>
  <c r="R366" i="3" s="1"/>
  <c r="N345" i="3"/>
  <c r="N735" i="3"/>
  <c r="O735" i="3" s="1"/>
  <c r="N728" i="3"/>
  <c r="O728" i="3" s="1"/>
  <c r="P728" i="3" s="1"/>
  <c r="N724" i="3"/>
  <c r="Q724" i="3" s="1"/>
  <c r="R724" i="3" s="1"/>
  <c r="N691" i="3"/>
  <c r="Q691" i="3" s="1"/>
  <c r="R691" i="3" s="1"/>
  <c r="N679" i="3"/>
  <c r="O679" i="3" s="1"/>
  <c r="N663" i="3"/>
  <c r="N162" i="3"/>
  <c r="Q162" i="3" s="1"/>
  <c r="R162" i="3" s="1"/>
  <c r="N650" i="3"/>
  <c r="N641" i="3"/>
  <c r="N637" i="3"/>
  <c r="N632" i="3"/>
  <c r="N623" i="3"/>
  <c r="O623" i="3" s="1"/>
  <c r="N617" i="3"/>
  <c r="N603" i="3"/>
  <c r="N591" i="3"/>
  <c r="N583" i="3"/>
  <c r="Q583" i="3" s="1"/>
  <c r="R583" i="3" s="1"/>
  <c r="N563" i="3"/>
  <c r="N541" i="3"/>
  <c r="Q541" i="3" s="1"/>
  <c r="R541" i="3" s="1"/>
  <c r="N537" i="3"/>
  <c r="N513" i="3"/>
  <c r="N509" i="3"/>
  <c r="Q509" i="3" s="1"/>
  <c r="R509" i="3" s="1"/>
  <c r="N497" i="3"/>
  <c r="O497" i="3" s="1"/>
  <c r="P497" i="3" s="1"/>
  <c r="N493" i="3"/>
  <c r="N481" i="3"/>
  <c r="N477" i="3"/>
  <c r="N473" i="3"/>
  <c r="N469" i="3"/>
  <c r="N461" i="3"/>
  <c r="Q461" i="3" s="1"/>
  <c r="N453" i="3"/>
  <c r="N437" i="3"/>
  <c r="N433" i="3"/>
  <c r="O433" i="3" s="1"/>
  <c r="P433" i="3" s="1"/>
  <c r="N425" i="3"/>
  <c r="N413" i="3"/>
  <c r="N409" i="3"/>
  <c r="N405" i="3"/>
  <c r="Q405" i="3" s="1"/>
  <c r="N401" i="3"/>
  <c r="O401" i="3" s="1"/>
  <c r="P401" i="3" s="1"/>
  <c r="N397" i="3"/>
  <c r="N391" i="3"/>
  <c r="Q391" i="3" s="1"/>
  <c r="R391" i="3" s="1"/>
  <c r="N387" i="3"/>
  <c r="O387" i="3" s="1"/>
  <c r="N383" i="3"/>
  <c r="O383" i="3" s="1"/>
  <c r="N379" i="3"/>
  <c r="N158" i="3"/>
  <c r="N375" i="3"/>
  <c r="N371" i="3"/>
  <c r="O371" i="3" s="1"/>
  <c r="P371" i="3" s="1"/>
  <c r="N361" i="3"/>
  <c r="N356" i="3"/>
  <c r="O356" i="3" s="1"/>
  <c r="P356" i="3" s="1"/>
  <c r="N352" i="3"/>
  <c r="O352" i="3" s="1"/>
  <c r="P352" i="3" s="1"/>
  <c r="N349" i="3"/>
  <c r="N338" i="3"/>
  <c r="N334" i="3"/>
  <c r="N318" i="3"/>
  <c r="N310" i="3"/>
  <c r="N302" i="3"/>
  <c r="Q302" i="3" s="1"/>
  <c r="R302" i="3" s="1"/>
  <c r="N294" i="3"/>
  <c r="O294" i="3" s="1"/>
  <c r="N286" i="3"/>
  <c r="O286" i="3" s="1"/>
  <c r="P286" i="3" s="1"/>
  <c r="N266" i="3"/>
  <c r="O266" i="3" s="1"/>
  <c r="P266" i="3" s="1"/>
  <c r="N262" i="3"/>
  <c r="N253" i="3"/>
  <c r="N245" i="3"/>
  <c r="O245" i="3" s="1"/>
  <c r="N237" i="3"/>
  <c r="N233" i="3"/>
  <c r="O233" i="3" s="1"/>
  <c r="N220" i="3"/>
  <c r="N204" i="3"/>
  <c r="N200" i="3"/>
  <c r="N196" i="3"/>
  <c r="N192" i="3"/>
  <c r="N188" i="3"/>
  <c r="Q188" i="3" s="1"/>
  <c r="N121" i="3"/>
  <c r="N175" i="3"/>
  <c r="N154" i="3"/>
  <c r="N146" i="3"/>
  <c r="N132" i="3"/>
  <c r="N128" i="3"/>
  <c r="N118" i="3"/>
  <c r="O118" i="3" s="1"/>
  <c r="N110" i="3"/>
  <c r="N102" i="3"/>
  <c r="N98" i="3"/>
  <c r="Q98" i="3" s="1"/>
  <c r="N143" i="3"/>
  <c r="Q143" i="3" s="1"/>
  <c r="R143" i="3" s="1"/>
  <c r="N358" i="3"/>
  <c r="O358" i="3" s="1"/>
  <c r="N31" i="3"/>
  <c r="N732" i="3"/>
  <c r="N712" i="3"/>
  <c r="O712" i="3" s="1"/>
  <c r="P712" i="3" s="1"/>
  <c r="N261" i="3"/>
  <c r="O261" i="3" s="1"/>
  <c r="P261" i="3" s="1"/>
  <c r="N93" i="3"/>
  <c r="O93" i="3" s="1"/>
  <c r="P93" i="3" s="1"/>
  <c r="N89" i="3"/>
  <c r="Q89" i="3" s="1"/>
  <c r="R89" i="3" s="1"/>
  <c r="N81" i="3"/>
  <c r="N74" i="3"/>
  <c r="N70" i="3"/>
  <c r="N65" i="3"/>
  <c r="N61" i="3"/>
  <c r="N53" i="3"/>
  <c r="N49" i="3"/>
  <c r="N41" i="3"/>
  <c r="N37" i="3"/>
  <c r="N33" i="3"/>
  <c r="N28" i="3"/>
  <c r="N19" i="3"/>
  <c r="Q19" i="3" s="1"/>
  <c r="N11" i="3"/>
  <c r="N6" i="3"/>
  <c r="N729" i="3"/>
  <c r="Q729" i="3" s="1"/>
  <c r="R729" i="3" s="1"/>
  <c r="N664" i="3"/>
  <c r="N642" i="3"/>
  <c r="N588" i="3"/>
  <c r="N584" i="3"/>
  <c r="N518" i="3"/>
  <c r="N514" i="3"/>
  <c r="O514" i="3" s="1"/>
  <c r="N462" i="3"/>
  <c r="O462" i="3" s="1"/>
  <c r="N418" i="3"/>
  <c r="N406" i="3"/>
  <c r="Q406" i="3" s="1"/>
  <c r="R406" i="3" s="1"/>
  <c r="N367" i="3"/>
  <c r="N357" i="3"/>
  <c r="N353" i="3"/>
  <c r="N350" i="3"/>
  <c r="N335" i="3"/>
  <c r="Q335" i="3" s="1"/>
  <c r="R335" i="3" s="1"/>
  <c r="N331" i="3"/>
  <c r="N327" i="3"/>
  <c r="N323" i="3"/>
  <c r="Q323" i="3" s="1"/>
  <c r="R323" i="3" s="1"/>
  <c r="N307" i="3"/>
  <c r="N303" i="3"/>
  <c r="N299" i="3"/>
  <c r="N295" i="3"/>
  <c r="O295" i="3" s="1"/>
  <c r="P295" i="3" s="1"/>
  <c r="N291" i="3"/>
  <c r="N283" i="3"/>
  <c r="N279" i="3"/>
  <c r="N267" i="3"/>
  <c r="O267" i="3" s="1"/>
  <c r="P267" i="3" s="1"/>
  <c r="N263" i="3"/>
  <c r="N258" i="3"/>
  <c r="Q258" i="3" s="1"/>
  <c r="N254" i="3"/>
  <c r="N250" i="3"/>
  <c r="O250" i="3" s="1"/>
  <c r="P250" i="3" s="1"/>
  <c r="N246" i="3"/>
  <c r="Q246" i="3" s="1"/>
  <c r="R246" i="3" s="1"/>
  <c r="N242" i="3"/>
  <c r="N234" i="3"/>
  <c r="O234" i="3" s="1"/>
  <c r="P234" i="3" s="1"/>
  <c r="N230" i="3"/>
  <c r="N225" i="3"/>
  <c r="N213" i="3"/>
  <c r="N209" i="3"/>
  <c r="N205" i="3"/>
  <c r="N193" i="3"/>
  <c r="O193" i="3" s="1"/>
  <c r="N189" i="3"/>
  <c r="Q189" i="3" s="1"/>
  <c r="R189" i="3" s="1"/>
  <c r="N181" i="3"/>
  <c r="N176" i="3"/>
  <c r="N171" i="3"/>
  <c r="N164" i="3"/>
  <c r="N155" i="3"/>
  <c r="O155" i="3" s="1"/>
  <c r="P155" i="3" s="1"/>
  <c r="N133" i="3"/>
  <c r="O133" i="3" s="1"/>
  <c r="P133" i="3" s="1"/>
  <c r="N129" i="3"/>
  <c r="N125" i="3"/>
  <c r="Q125" i="3" s="1"/>
  <c r="N111" i="3"/>
  <c r="N107" i="3"/>
  <c r="O107" i="3" s="1"/>
  <c r="P107" i="3" s="1"/>
  <c r="N99" i="3"/>
  <c r="N91" i="3"/>
  <c r="N87" i="3"/>
  <c r="N83" i="3"/>
  <c r="N79" i="3"/>
  <c r="N67" i="3"/>
  <c r="N59" i="3"/>
  <c r="Q59" i="3" s="1"/>
  <c r="N47" i="3"/>
  <c r="N43" i="3"/>
  <c r="Q43" i="3" s="1"/>
  <c r="R43" i="3" s="1"/>
  <c r="N35" i="3"/>
  <c r="N30" i="3"/>
  <c r="Q30" i="3" s="1"/>
  <c r="N21" i="3"/>
  <c r="N17" i="3"/>
  <c r="N13" i="3"/>
  <c r="N9" i="3"/>
  <c r="N342" i="3"/>
  <c r="O342" i="3" s="1"/>
  <c r="P342" i="3" s="1"/>
  <c r="N344" i="3"/>
  <c r="N347" i="3"/>
  <c r="O347" i="3" s="1"/>
  <c r="N346" i="3"/>
  <c r="N736" i="3"/>
  <c r="N725" i="3"/>
  <c r="N717" i="3"/>
  <c r="N713" i="3"/>
  <c r="N708" i="3"/>
  <c r="N700" i="3"/>
  <c r="N696" i="3"/>
  <c r="N692" i="3"/>
  <c r="N680" i="3"/>
  <c r="N672" i="3"/>
  <c r="N668" i="3"/>
  <c r="N660" i="3"/>
  <c r="N651" i="3"/>
  <c r="N646" i="3"/>
  <c r="N638" i="3"/>
  <c r="N629" i="3"/>
  <c r="N625" i="3"/>
  <c r="N620" i="3"/>
  <c r="N608" i="3"/>
  <c r="N604" i="3"/>
  <c r="N596" i="3"/>
  <c r="N576" i="3"/>
  <c r="N572" i="3"/>
  <c r="N568" i="3"/>
  <c r="N564" i="3"/>
  <c r="N546" i="3"/>
  <c r="N542" i="3"/>
  <c r="N530" i="3"/>
  <c r="N526" i="3"/>
  <c r="N510" i="3"/>
  <c r="N506" i="3"/>
  <c r="N490" i="3"/>
  <c r="N486" i="3"/>
  <c r="N478" i="3"/>
  <c r="N474" i="3"/>
  <c r="N466" i="3"/>
  <c r="N458" i="3"/>
  <c r="N450" i="3"/>
  <c r="N446" i="3"/>
  <c r="N442" i="3"/>
  <c r="N438" i="3"/>
  <c r="N414" i="3"/>
  <c r="N402" i="3"/>
  <c r="N398" i="3"/>
  <c r="N392" i="3"/>
  <c r="N380" i="3"/>
  <c r="N618" i="3"/>
  <c r="N372" i="3"/>
  <c r="N699" i="3"/>
  <c r="N695" i="3"/>
  <c r="N671" i="3"/>
  <c r="N645" i="3"/>
  <c r="N607" i="3"/>
  <c r="N571" i="3"/>
  <c r="N553" i="3"/>
  <c r="N505" i="3"/>
  <c r="N501" i="3"/>
  <c r="N489" i="3"/>
  <c r="N485" i="3"/>
  <c r="N314" i="3"/>
  <c r="N257" i="3"/>
  <c r="N249" i="3"/>
  <c r="N241" i="3"/>
  <c r="N208" i="3"/>
  <c r="N163" i="3"/>
  <c r="N150" i="3"/>
  <c r="N62" i="3"/>
  <c r="N720" i="3"/>
  <c r="N716" i="3"/>
  <c r="N707" i="3"/>
  <c r="N659" i="3"/>
  <c r="N599" i="3"/>
  <c r="N587" i="3"/>
  <c r="N567" i="3"/>
  <c r="N549" i="3"/>
  <c r="N533" i="3"/>
  <c r="N521" i="3"/>
  <c r="N517" i="3"/>
  <c r="N449" i="3"/>
  <c r="N378" i="3"/>
  <c r="N306" i="3"/>
  <c r="N298" i="3"/>
  <c r="N282" i="3"/>
  <c r="N184" i="3"/>
  <c r="N124" i="3"/>
  <c r="N90" i="3"/>
  <c r="N82" i="3"/>
  <c r="N54" i="3"/>
  <c r="N25" i="3"/>
  <c r="N12" i="3"/>
  <c r="N4" i="3"/>
  <c r="N613" i="3"/>
  <c r="N610" i="3"/>
  <c r="N635" i="3"/>
  <c r="N394" i="3"/>
  <c r="N611" i="3"/>
  <c r="N731" i="3"/>
  <c r="N229" i="3"/>
  <c r="N180" i="3"/>
  <c r="N8" i="3"/>
  <c r="V68" i="7" l="1"/>
  <c r="W68" i="7" s="1"/>
  <c r="V42" i="7"/>
  <c r="W42" i="7" s="1"/>
  <c r="V23" i="7"/>
  <c r="W23" i="7" s="1"/>
  <c r="X23" i="7" s="1"/>
  <c r="Y23" i="7" s="1"/>
  <c r="AA23" i="7" s="1"/>
  <c r="T94" i="7"/>
  <c r="U94" i="7" s="1"/>
  <c r="X94" i="7" s="1"/>
  <c r="Z94" i="7" s="1"/>
  <c r="W69" i="7"/>
  <c r="V76" i="7"/>
  <c r="W76" i="7" s="1"/>
  <c r="T67" i="7"/>
  <c r="U67" i="7" s="1"/>
  <c r="X67" i="7" s="1"/>
  <c r="Y67" i="7" s="1"/>
  <c r="AA67" i="7" s="1"/>
  <c r="W26" i="7"/>
  <c r="T17" i="7"/>
  <c r="U17" i="7" s="1"/>
  <c r="X17" i="7" s="1"/>
  <c r="V77" i="7"/>
  <c r="W77" i="7" s="1"/>
  <c r="T30" i="7"/>
  <c r="U30" i="7" s="1"/>
  <c r="X30" i="7" s="1"/>
  <c r="V34" i="7"/>
  <c r="W34" i="7" s="1"/>
  <c r="Q278" i="3"/>
  <c r="R278" i="3" s="1"/>
  <c r="S278" i="3" s="1"/>
  <c r="V81" i="7"/>
  <c r="W81" i="7" s="1"/>
  <c r="T38" i="7"/>
  <c r="U38" i="7" s="1"/>
  <c r="W38" i="7"/>
  <c r="V25" i="9"/>
  <c r="W25" i="9" s="1"/>
  <c r="T13" i="7"/>
  <c r="U13" i="7" s="1"/>
  <c r="X13" i="7" s="1"/>
  <c r="U14" i="7"/>
  <c r="Q538" i="3"/>
  <c r="R538" i="3" s="1"/>
  <c r="W58" i="7"/>
  <c r="T86" i="7"/>
  <c r="U86" i="7" s="1"/>
  <c r="X86" i="7" s="1"/>
  <c r="T69" i="7"/>
  <c r="U69" i="7" s="1"/>
  <c r="T59" i="7"/>
  <c r="U59" i="7" s="1"/>
  <c r="X59" i="7" s="1"/>
  <c r="Z59" i="7" s="1"/>
  <c r="AB59" i="7" s="1"/>
  <c r="T92" i="7"/>
  <c r="U92" i="7" s="1"/>
  <c r="X92" i="7" s="1"/>
  <c r="Y92" i="7" s="1"/>
  <c r="AA92" i="7" s="1"/>
  <c r="V14" i="7"/>
  <c r="W14" i="7" s="1"/>
  <c r="T7" i="7"/>
  <c r="U7" i="7" s="1"/>
  <c r="X7" i="7" s="1"/>
  <c r="A352" i="3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O445" i="3"/>
  <c r="P445" i="3" s="1"/>
  <c r="S445" i="3" s="1"/>
  <c r="O94" i="3"/>
  <c r="P94" i="3" s="1"/>
  <c r="S94" i="3" s="1"/>
  <c r="O675" i="3"/>
  <c r="P675" i="3" s="1"/>
  <c r="S675" i="3" s="1"/>
  <c r="T26" i="7"/>
  <c r="U26" i="7" s="1"/>
  <c r="Q362" i="3"/>
  <c r="R362" i="3" s="1"/>
  <c r="V6" i="7"/>
  <c r="W6" i="7" s="1"/>
  <c r="T52" i="7"/>
  <c r="U52" i="7" s="1"/>
  <c r="X52" i="7" s="1"/>
  <c r="Y52" i="7" s="1"/>
  <c r="AA52" i="7" s="1"/>
  <c r="P683" i="3"/>
  <c r="Q76" i="3"/>
  <c r="R76" i="3" s="1"/>
  <c r="R410" i="3"/>
  <c r="T10" i="7"/>
  <c r="U10" i="7" s="1"/>
  <c r="X10" i="7" s="1"/>
  <c r="T7" i="9"/>
  <c r="U7" i="9" s="1"/>
  <c r="X7" i="9" s="1"/>
  <c r="Z7" i="9" s="1"/>
  <c r="AB7" i="9" s="1"/>
  <c r="T107" i="7"/>
  <c r="U107" i="7" s="1"/>
  <c r="V70" i="7"/>
  <c r="W70" i="7" s="1"/>
  <c r="V16" i="9"/>
  <c r="W16" i="9" s="1"/>
  <c r="Q733" i="3"/>
  <c r="R733" i="3" s="1"/>
  <c r="V53" i="7"/>
  <c r="W53" i="7" s="1"/>
  <c r="V35" i="7"/>
  <c r="W35" i="7" s="1"/>
  <c r="V11" i="7"/>
  <c r="W11" i="7" s="1"/>
  <c r="O615" i="3"/>
  <c r="P615" i="3" s="1"/>
  <c r="O592" i="3"/>
  <c r="P592" i="3" s="1"/>
  <c r="S592" i="3" s="1"/>
  <c r="T592" i="3" s="1"/>
  <c r="V592" i="3" s="1"/>
  <c r="V19" i="7"/>
  <c r="W19" i="7" s="1"/>
  <c r="T39" i="7"/>
  <c r="U39" i="7" s="1"/>
  <c r="V105" i="7"/>
  <c r="W105" i="7" s="1"/>
  <c r="V18" i="9"/>
  <c r="W18" i="9" s="1"/>
  <c r="Q628" i="3"/>
  <c r="R628" i="3" s="1"/>
  <c r="O319" i="3"/>
  <c r="P319" i="3" s="1"/>
  <c r="Q545" i="3"/>
  <c r="R545" i="3" s="1"/>
  <c r="P430" i="3"/>
  <c r="Q376" i="3"/>
  <c r="R376" i="3" s="1"/>
  <c r="V22" i="9"/>
  <c r="W22" i="9" s="1"/>
  <c r="X22" i="9" s="1"/>
  <c r="Z22" i="9" s="1"/>
  <c r="AB22" i="9" s="1"/>
  <c r="Q354" i="3"/>
  <c r="R354" i="3" s="1"/>
  <c r="Q550" i="3"/>
  <c r="R550" i="3" s="1"/>
  <c r="S550" i="3" s="1"/>
  <c r="Q606" i="3"/>
  <c r="R606" i="3" s="1"/>
  <c r="Q217" i="3"/>
  <c r="R217" i="3" s="1"/>
  <c r="V79" i="7"/>
  <c r="W79" i="7" s="1"/>
  <c r="V100" i="7"/>
  <c r="W100" i="7" s="1"/>
  <c r="V60" i="7"/>
  <c r="W60" i="7" s="1"/>
  <c r="Q224" i="3"/>
  <c r="R224" i="3" s="1"/>
  <c r="O140" i="3"/>
  <c r="P140" i="3" s="1"/>
  <c r="S140" i="3" s="1"/>
  <c r="O212" i="3"/>
  <c r="P212" i="3" s="1"/>
  <c r="S212" i="3" s="1"/>
  <c r="T212" i="3" s="1"/>
  <c r="V212" i="3" s="1"/>
  <c r="O741" i="3"/>
  <c r="P741" i="3" s="1"/>
  <c r="S741" i="3" s="1"/>
  <c r="T741" i="3" s="1"/>
  <c r="V741" i="3" s="1"/>
  <c r="U19" i="9"/>
  <c r="V37" i="7"/>
  <c r="W37" i="7" s="1"/>
  <c r="T63" i="7"/>
  <c r="U63" i="7" s="1"/>
  <c r="X63" i="7" s="1"/>
  <c r="T56" i="7"/>
  <c r="U56" i="7" s="1"/>
  <c r="X56" i="7" s="1"/>
  <c r="Z56" i="7" s="1"/>
  <c r="AB56" i="7" s="1"/>
  <c r="V20" i="9"/>
  <c r="W20" i="9" s="1"/>
  <c r="T47" i="7"/>
  <c r="U47" i="7" s="1"/>
  <c r="X47" i="7" s="1"/>
  <c r="P655" i="3"/>
  <c r="O667" i="3"/>
  <c r="P667" i="3" s="1"/>
  <c r="S667" i="3" s="1"/>
  <c r="T667" i="3" s="1"/>
  <c r="V667" i="3" s="1"/>
  <c r="Q301" i="3"/>
  <c r="R301" i="3" s="1"/>
  <c r="U15" i="9"/>
  <c r="V31" i="7"/>
  <c r="W31" i="7" s="1"/>
  <c r="T82" i="7"/>
  <c r="U82" i="7" s="1"/>
  <c r="X82" i="7" s="1"/>
  <c r="V20" i="7"/>
  <c r="W20" i="7" s="1"/>
  <c r="X20" i="7" s="1"/>
  <c r="Z20" i="7" s="1"/>
  <c r="AB20" i="7" s="1"/>
  <c r="V19" i="9"/>
  <c r="W19" i="9" s="1"/>
  <c r="V15" i="9"/>
  <c r="W15" i="9" s="1"/>
  <c r="T80" i="7"/>
  <c r="U80" i="7" s="1"/>
  <c r="X80" i="7" s="1"/>
  <c r="O86" i="3"/>
  <c r="P86" i="3" s="1"/>
  <c r="S86" i="3" s="1"/>
  <c r="V8" i="9"/>
  <c r="W8" i="9" s="1"/>
  <c r="T45" i="7"/>
  <c r="U45" i="7" s="1"/>
  <c r="X45" i="7" s="1"/>
  <c r="T87" i="7"/>
  <c r="U87" i="7" s="1"/>
  <c r="X87" i="7" s="1"/>
  <c r="U24" i="9"/>
  <c r="P170" i="3"/>
  <c r="Q602" i="3"/>
  <c r="R602" i="3" s="1"/>
  <c r="O72" i="3"/>
  <c r="P72" i="3" s="1"/>
  <c r="V17" i="9"/>
  <c r="W17" i="9" s="1"/>
  <c r="V50" i="7"/>
  <c r="W50" i="7" s="1"/>
  <c r="V98" i="7"/>
  <c r="W98" i="7" s="1"/>
  <c r="Q655" i="3"/>
  <c r="R655" i="3" s="1"/>
  <c r="O228" i="3"/>
  <c r="P228" i="3" s="1"/>
  <c r="T33" i="7"/>
  <c r="U33" i="7" s="1"/>
  <c r="T14" i="9"/>
  <c r="U14" i="9" s="1"/>
  <c r="X14" i="9" s="1"/>
  <c r="V101" i="7"/>
  <c r="W101" i="7" s="1"/>
  <c r="O96" i="3"/>
  <c r="P96" i="3" s="1"/>
  <c r="Q96" i="3"/>
  <c r="R96" i="3" s="1"/>
  <c r="O395" i="3"/>
  <c r="P395" i="3" s="1"/>
  <c r="Q395" i="3"/>
  <c r="R395" i="3" s="1"/>
  <c r="O523" i="3"/>
  <c r="P523" i="3" s="1"/>
  <c r="O661" i="3"/>
  <c r="P661" i="3" s="1"/>
  <c r="Q661" i="3"/>
  <c r="R661" i="3" s="1"/>
  <c r="T29" i="7"/>
  <c r="U29" i="7" s="1"/>
  <c r="V29" i="7"/>
  <c r="W29" i="7" s="1"/>
  <c r="V85" i="7"/>
  <c r="W85" i="7" s="1"/>
  <c r="R476" i="3"/>
  <c r="Q475" i="3"/>
  <c r="R475" i="3" s="1"/>
  <c r="U5" i="9"/>
  <c r="X64" i="7"/>
  <c r="Y64" i="7" s="1"/>
  <c r="AA64" i="7" s="1"/>
  <c r="Q326" i="3"/>
  <c r="R326" i="3" s="1"/>
  <c r="O326" i="3"/>
  <c r="P326" i="3" s="1"/>
  <c r="O441" i="3"/>
  <c r="P441" i="3" s="1"/>
  <c r="Q441" i="3"/>
  <c r="R441" i="3" s="1"/>
  <c r="Q687" i="3"/>
  <c r="R687" i="3" s="1"/>
  <c r="O687" i="3"/>
  <c r="P687" i="3" s="1"/>
  <c r="Q605" i="3"/>
  <c r="R605" i="3" s="1"/>
  <c r="Q20" i="3"/>
  <c r="R20" i="3" s="1"/>
  <c r="O336" i="3"/>
  <c r="P336" i="3" s="1"/>
  <c r="O522" i="3"/>
  <c r="P522" i="3" s="1"/>
  <c r="Q522" i="3"/>
  <c r="R522" i="3" s="1"/>
  <c r="O330" i="3"/>
  <c r="P330" i="3" s="1"/>
  <c r="Q330" i="3"/>
  <c r="R330" i="3" s="1"/>
  <c r="Q417" i="3"/>
  <c r="R417" i="3" s="1"/>
  <c r="S417" i="3" s="1"/>
  <c r="U417" i="3" s="1"/>
  <c r="W417" i="3" s="1"/>
  <c r="O579" i="3"/>
  <c r="P579" i="3" s="1"/>
  <c r="Q579" i="3"/>
  <c r="R579" i="3" s="1"/>
  <c r="Q703" i="3"/>
  <c r="R703" i="3" s="1"/>
  <c r="O703" i="3"/>
  <c r="P703" i="3" s="1"/>
  <c r="T6" i="9"/>
  <c r="U6" i="9" s="1"/>
  <c r="V6" i="9"/>
  <c r="W6" i="9" s="1"/>
  <c r="T21" i="7"/>
  <c r="U21" i="7" s="1"/>
  <c r="V21" i="7"/>
  <c r="W21" i="7" s="1"/>
  <c r="T16" i="7"/>
  <c r="U16" i="7" s="1"/>
  <c r="V16" i="7"/>
  <c r="W16" i="7" s="1"/>
  <c r="Q351" i="3"/>
  <c r="R351" i="3" s="1"/>
  <c r="S351" i="3" s="1"/>
  <c r="Q48" i="3"/>
  <c r="R48" i="3" s="1"/>
  <c r="O279" i="3"/>
  <c r="P279" i="3" s="1"/>
  <c r="Q279" i="3"/>
  <c r="R279" i="3" s="1"/>
  <c r="O519" i="3"/>
  <c r="P519" i="3" s="1"/>
  <c r="Q519" i="3"/>
  <c r="R519" i="3" s="1"/>
  <c r="Q29" i="3"/>
  <c r="R29" i="3" s="1"/>
  <c r="T71" i="7"/>
  <c r="U71" i="7" s="1"/>
  <c r="V71" i="7"/>
  <c r="W71" i="7" s="1"/>
  <c r="T74" i="7"/>
  <c r="U74" i="7" s="1"/>
  <c r="V74" i="7"/>
  <c r="W74" i="7" s="1"/>
  <c r="T83" i="7"/>
  <c r="U83" i="7" s="1"/>
  <c r="V83" i="7"/>
  <c r="W83" i="7" s="1"/>
  <c r="Q711" i="3"/>
  <c r="R711" i="3" s="1"/>
  <c r="R595" i="3"/>
  <c r="Q69" i="3"/>
  <c r="R69" i="3" s="1"/>
  <c r="S69" i="3" s="1"/>
  <c r="T93" i="7"/>
  <c r="U93" i="7" s="1"/>
  <c r="X93" i="7" s="1"/>
  <c r="T8" i="7"/>
  <c r="U8" i="7" s="1"/>
  <c r="X8" i="7" s="1"/>
  <c r="Z8" i="7" s="1"/>
  <c r="AB8" i="7" s="1"/>
  <c r="T54" i="7"/>
  <c r="U54" i="7" s="1"/>
  <c r="X54" i="7" s="1"/>
  <c r="Y54" i="7" s="1"/>
  <c r="V10" i="9"/>
  <c r="W10" i="9" s="1"/>
  <c r="Q168" i="3"/>
  <c r="R168" i="3" s="1"/>
  <c r="P681" i="3"/>
  <c r="Q740" i="3"/>
  <c r="R740" i="3" s="1"/>
  <c r="S740" i="3" s="1"/>
  <c r="Q400" i="3"/>
  <c r="R400" i="3" s="1"/>
  <c r="S400" i="3" s="1"/>
  <c r="O270" i="3"/>
  <c r="P270" i="3" s="1"/>
  <c r="S270" i="3" s="1"/>
  <c r="T270" i="3" s="1"/>
  <c r="O114" i="3"/>
  <c r="P114" i="3" s="1"/>
  <c r="S114" i="3" s="1"/>
  <c r="Q465" i="3"/>
  <c r="R465" i="3" s="1"/>
  <c r="T11" i="9"/>
  <c r="U11" i="9" s="1"/>
  <c r="X11" i="9" s="1"/>
  <c r="T99" i="7"/>
  <c r="U99" i="7" s="1"/>
  <c r="X99" i="7" s="1"/>
  <c r="O393" i="3"/>
  <c r="P393" i="3" s="1"/>
  <c r="S393" i="3" s="1"/>
  <c r="Q294" i="3"/>
  <c r="R294" i="3" s="1"/>
  <c r="Q356" i="3"/>
  <c r="R356" i="3" s="1"/>
  <c r="Q498" i="3"/>
  <c r="R498" i="3" s="1"/>
  <c r="O85" i="3"/>
  <c r="P85" i="3" s="1"/>
  <c r="Q412" i="3"/>
  <c r="R412" i="3" s="1"/>
  <c r="Q120" i="3"/>
  <c r="R120" i="3" s="1"/>
  <c r="S120" i="3" s="1"/>
  <c r="O656" i="3"/>
  <c r="P656" i="3" s="1"/>
  <c r="S656" i="3" s="1"/>
  <c r="U656" i="3" s="1"/>
  <c r="W656" i="3" s="1"/>
  <c r="Q702" i="3"/>
  <c r="R702" i="3" s="1"/>
  <c r="Q581" i="3"/>
  <c r="R581" i="3" s="1"/>
  <c r="O492" i="3"/>
  <c r="P492" i="3" s="1"/>
  <c r="S492" i="3" s="1"/>
  <c r="Q63" i="3"/>
  <c r="R63" i="3" s="1"/>
  <c r="Q525" i="3"/>
  <c r="R525" i="3" s="1"/>
  <c r="T58" i="7"/>
  <c r="U58" i="7" s="1"/>
  <c r="T85" i="7"/>
  <c r="U85" i="7" s="1"/>
  <c r="V91" i="7"/>
  <c r="T12" i="7"/>
  <c r="U12" i="7" s="1"/>
  <c r="X12" i="7" s="1"/>
  <c r="Y12" i="7" s="1"/>
  <c r="W39" i="7"/>
  <c r="V4" i="9"/>
  <c r="W4" i="9" s="1"/>
  <c r="V24" i="9"/>
  <c r="W24" i="9" s="1"/>
  <c r="V90" i="7"/>
  <c r="W90" i="7" s="1"/>
  <c r="U88" i="7"/>
  <c r="V22" i="7"/>
  <c r="W22" i="7" s="1"/>
  <c r="T66" i="7"/>
  <c r="U66" i="7" s="1"/>
  <c r="X66" i="7" s="1"/>
  <c r="Q295" i="3"/>
  <c r="R295" i="3" s="1"/>
  <c r="O88" i="3"/>
  <c r="P88" i="3" s="1"/>
  <c r="Q470" i="3"/>
  <c r="R470" i="3" s="1"/>
  <c r="V88" i="7"/>
  <c r="W88" i="7" s="1"/>
  <c r="T18" i="7"/>
  <c r="U18" i="7" s="1"/>
  <c r="X18" i="7" s="1"/>
  <c r="Y18" i="7" s="1"/>
  <c r="AA18" i="7" s="1"/>
  <c r="Q104" i="3"/>
  <c r="R104" i="3" s="1"/>
  <c r="O384" i="3"/>
  <c r="P384" i="3" s="1"/>
  <c r="S384" i="3" s="1"/>
  <c r="Q670" i="3"/>
  <c r="R670" i="3" s="1"/>
  <c r="Q694" i="3"/>
  <c r="R694" i="3" s="1"/>
  <c r="O694" i="3"/>
  <c r="P694" i="3" s="1"/>
  <c r="Q103" i="3"/>
  <c r="R103" i="3" s="1"/>
  <c r="O103" i="3"/>
  <c r="P103" i="3" s="1"/>
  <c r="T102" i="7"/>
  <c r="U102" i="7" s="1"/>
  <c r="X102" i="7" s="1"/>
  <c r="Z102" i="7" s="1"/>
  <c r="T57" i="7"/>
  <c r="U57" i="7" s="1"/>
  <c r="V9" i="9"/>
  <c r="W9" i="9" s="1"/>
  <c r="Q428" i="3"/>
  <c r="R428" i="3" s="1"/>
  <c r="Q728" i="3"/>
  <c r="R728" i="3" s="1"/>
  <c r="P168" i="3"/>
  <c r="Q589" i="3"/>
  <c r="R589" i="3" s="1"/>
  <c r="S589" i="3" s="1"/>
  <c r="Q575" i="3"/>
  <c r="R575" i="3" s="1"/>
  <c r="Q697" i="3"/>
  <c r="R697" i="3" s="1"/>
  <c r="Q390" i="3"/>
  <c r="R390" i="3" s="1"/>
  <c r="Q38" i="3"/>
  <c r="R38" i="3" s="1"/>
  <c r="S38" i="3" s="1"/>
  <c r="Q683" i="3"/>
  <c r="R683" i="3" s="1"/>
  <c r="Q559" i="3"/>
  <c r="R559" i="3" s="1"/>
  <c r="Q274" i="3"/>
  <c r="Q684" i="3"/>
  <c r="R684" i="3" s="1"/>
  <c r="P575" i="3"/>
  <c r="T9" i="9"/>
  <c r="U9" i="9" s="1"/>
  <c r="T15" i="7"/>
  <c r="U15" i="7" s="1"/>
  <c r="X15" i="7" s="1"/>
  <c r="Y15" i="7" s="1"/>
  <c r="AA15" i="7" s="1"/>
  <c r="W57" i="7"/>
  <c r="T103" i="7"/>
  <c r="U103" i="7" s="1"/>
  <c r="V103" i="7"/>
  <c r="W103" i="7" s="1"/>
  <c r="O529" i="3"/>
  <c r="P529" i="3" s="1"/>
  <c r="Q529" i="3"/>
  <c r="R529" i="3" s="1"/>
  <c r="V73" i="7"/>
  <c r="W73" i="7" s="1"/>
  <c r="U18" i="9"/>
  <c r="Q186" i="3"/>
  <c r="R186" i="3" s="1"/>
  <c r="Q622" i="3"/>
  <c r="R622" i="3" s="1"/>
  <c r="Q460" i="3"/>
  <c r="R460" i="3" s="1"/>
  <c r="Q528" i="3"/>
  <c r="R528" i="3" s="1"/>
  <c r="S528" i="3" s="1"/>
  <c r="O332" i="3"/>
  <c r="P332" i="3" s="1"/>
  <c r="Q332" i="3"/>
  <c r="R332" i="3" s="1"/>
  <c r="U17" i="9"/>
  <c r="V51" i="7"/>
  <c r="W51" i="7" s="1"/>
  <c r="O16" i="3"/>
  <c r="P16" i="3" s="1"/>
  <c r="Q16" i="3"/>
  <c r="R16" i="3" s="1"/>
  <c r="O322" i="3"/>
  <c r="P322" i="3" s="1"/>
  <c r="Q322" i="3"/>
  <c r="R322" i="3" s="1"/>
  <c r="Q429" i="3"/>
  <c r="R429" i="3" s="1"/>
  <c r="S429" i="3" s="1"/>
  <c r="V61" i="7"/>
  <c r="W61" i="7" s="1"/>
  <c r="T48" i="7"/>
  <c r="U48" i="7" s="1"/>
  <c r="V48" i="7"/>
  <c r="W48" i="7" s="1"/>
  <c r="Q119" i="3"/>
  <c r="R119" i="3" s="1"/>
  <c r="P665" i="3"/>
  <c r="Q341" i="3"/>
  <c r="R341" i="3" s="1"/>
  <c r="Q222" i="3"/>
  <c r="R222" i="3" s="1"/>
  <c r="S222" i="3" s="1"/>
  <c r="O287" i="3"/>
  <c r="P287" i="3" s="1"/>
  <c r="S287" i="3" s="1"/>
  <c r="O273" i="3"/>
  <c r="P273" i="3" s="1"/>
  <c r="Q273" i="3"/>
  <c r="R273" i="3" s="1"/>
  <c r="O578" i="3"/>
  <c r="P578" i="3" s="1"/>
  <c r="Q578" i="3"/>
  <c r="R578" i="3" s="1"/>
  <c r="W107" i="7"/>
  <c r="O121" i="3"/>
  <c r="P121" i="3" s="1"/>
  <c r="Q121" i="3"/>
  <c r="R121" i="3" s="1"/>
  <c r="Q207" i="3"/>
  <c r="R207" i="3" s="1"/>
  <c r="O207" i="3"/>
  <c r="P207" i="3" s="1"/>
  <c r="O83" i="3"/>
  <c r="P83" i="3" s="1"/>
  <c r="Q83" i="3"/>
  <c r="R83" i="3" s="1"/>
  <c r="O732" i="3"/>
  <c r="P732" i="3" s="1"/>
  <c r="Q732" i="3"/>
  <c r="R732" i="3" s="1"/>
  <c r="O609" i="3"/>
  <c r="P609" i="3" s="1"/>
  <c r="O151" i="3"/>
  <c r="P151" i="3" s="1"/>
  <c r="Q151" i="3"/>
  <c r="R151" i="3" s="1"/>
  <c r="O368" i="3"/>
  <c r="P368" i="3" s="1"/>
  <c r="O434" i="3"/>
  <c r="P434" i="3" s="1"/>
  <c r="Q434" i="3"/>
  <c r="R434" i="3" s="1"/>
  <c r="Q704" i="3"/>
  <c r="R704" i="3" s="1"/>
  <c r="O704" i="3"/>
  <c r="P704" i="3" s="1"/>
  <c r="Q355" i="3"/>
  <c r="R355" i="3" s="1"/>
  <c r="O355" i="3"/>
  <c r="P355" i="3" s="1"/>
  <c r="P118" i="3"/>
  <c r="R72" i="3"/>
  <c r="O10" i="3"/>
  <c r="P10" i="3" s="1"/>
  <c r="Q10" i="3"/>
  <c r="R10" i="3" s="1"/>
  <c r="O44" i="3"/>
  <c r="P44" i="3" s="1"/>
  <c r="Q44" i="3"/>
  <c r="R44" i="3" s="1"/>
  <c r="O122" i="3"/>
  <c r="P122" i="3" s="1"/>
  <c r="Q122" i="3"/>
  <c r="R122" i="3" s="1"/>
  <c r="O136" i="3"/>
  <c r="P136" i="3" s="1"/>
  <c r="Q136" i="3"/>
  <c r="R136" i="3" s="1"/>
  <c r="Q166" i="3"/>
  <c r="R166" i="3" s="1"/>
  <c r="V25" i="7"/>
  <c r="W25" i="7" s="1"/>
  <c r="T25" i="7"/>
  <c r="U25" i="7" s="1"/>
  <c r="V41" i="7"/>
  <c r="W41" i="7" s="1"/>
  <c r="T41" i="7"/>
  <c r="U41" i="7" s="1"/>
  <c r="T62" i="7"/>
  <c r="U62" i="7" s="1"/>
  <c r="V62" i="7"/>
  <c r="W62" i="7" s="1"/>
  <c r="V106" i="7"/>
  <c r="W106" i="7" s="1"/>
  <c r="T106" i="7"/>
  <c r="U106" i="7" s="1"/>
  <c r="T95" i="7"/>
  <c r="U95" i="7" s="1"/>
  <c r="V95" i="7"/>
  <c r="W95" i="7" s="1"/>
  <c r="V27" i="7"/>
  <c r="W27" i="7" s="1"/>
  <c r="T27" i="7"/>
  <c r="U27" i="7" s="1"/>
  <c r="T43" i="7"/>
  <c r="U43" i="7" s="1"/>
  <c r="V43" i="7"/>
  <c r="W43" i="7" s="1"/>
  <c r="T78" i="7"/>
  <c r="U78" i="7" s="1"/>
  <c r="V78" i="7"/>
  <c r="W78" i="7" s="1"/>
  <c r="V65" i="7"/>
  <c r="W65" i="7" s="1"/>
  <c r="T65" i="7"/>
  <c r="U65" i="7" s="1"/>
  <c r="V89" i="7"/>
  <c r="W89" i="7" s="1"/>
  <c r="T46" i="7"/>
  <c r="U46" i="7" s="1"/>
  <c r="X46" i="7" s="1"/>
  <c r="V12" i="9"/>
  <c r="W12" i="9" s="1"/>
  <c r="T12" i="9"/>
  <c r="U12" i="9" s="1"/>
  <c r="O316" i="3"/>
  <c r="P316" i="3" s="1"/>
  <c r="S316" i="3" s="1"/>
  <c r="R197" i="3"/>
  <c r="O315" i="3"/>
  <c r="P315" i="3" s="1"/>
  <c r="Q55" i="3"/>
  <c r="R55" i="3" s="1"/>
  <c r="S55" i="3" s="1"/>
  <c r="R141" i="3"/>
  <c r="Q482" i="3"/>
  <c r="R482" i="3" s="1"/>
  <c r="Q271" i="3"/>
  <c r="R271" i="3" s="1"/>
  <c r="S271" i="3" s="1"/>
  <c r="T271" i="3" s="1"/>
  <c r="V271" i="3" s="1"/>
  <c r="Q95" i="3"/>
  <c r="R95" i="3" s="1"/>
  <c r="Q426" i="3"/>
  <c r="R426" i="3" s="1"/>
  <c r="W33" i="7"/>
  <c r="X96" i="7"/>
  <c r="Z96" i="7" s="1"/>
  <c r="AB96" i="7" s="1"/>
  <c r="V44" i="7"/>
  <c r="W44" i="7" s="1"/>
  <c r="T44" i="7"/>
  <c r="U44" i="7" s="1"/>
  <c r="O43" i="3"/>
  <c r="P43" i="3" s="1"/>
  <c r="S43" i="3" s="1"/>
  <c r="R319" i="3"/>
  <c r="O290" i="3"/>
  <c r="P290" i="3" s="1"/>
  <c r="S290" i="3" s="1"/>
  <c r="U290" i="3" s="1"/>
  <c r="W290" i="3" s="1"/>
  <c r="O582" i="3"/>
  <c r="P582" i="3" s="1"/>
  <c r="R275" i="3"/>
  <c r="O166" i="3"/>
  <c r="P166" i="3" s="1"/>
  <c r="V23" i="9"/>
  <c r="W23" i="9" s="1"/>
  <c r="U10" i="9"/>
  <c r="T75" i="7"/>
  <c r="U75" i="7" s="1"/>
  <c r="X75" i="7" s="1"/>
  <c r="T4" i="7"/>
  <c r="U4" i="7" s="1"/>
  <c r="X4" i="7" s="1"/>
  <c r="T5" i="7"/>
  <c r="U5" i="7" s="1"/>
  <c r="V5" i="7"/>
  <c r="W5" i="7" s="1"/>
  <c r="T32" i="7"/>
  <c r="U32" i="7" s="1"/>
  <c r="V32" i="7"/>
  <c r="W32" i="7" s="1"/>
  <c r="T49" i="7"/>
  <c r="U49" i="7" s="1"/>
  <c r="V49" i="7"/>
  <c r="W49" i="7" s="1"/>
  <c r="V84" i="7"/>
  <c r="W84" i="7" s="1"/>
  <c r="T84" i="7"/>
  <c r="U84" i="7" s="1"/>
  <c r="T28" i="7"/>
  <c r="U28" i="7" s="1"/>
  <c r="V28" i="7"/>
  <c r="W28" i="7" s="1"/>
  <c r="Q309" i="3"/>
  <c r="R309" i="3" s="1"/>
  <c r="S309" i="3" s="1"/>
  <c r="Q34" i="3"/>
  <c r="R34" i="3" s="1"/>
  <c r="Q343" i="3"/>
  <c r="R343" i="3" s="1"/>
  <c r="Q342" i="3"/>
  <c r="R342" i="3" s="1"/>
  <c r="S342" i="3" s="1"/>
  <c r="Q45" i="3"/>
  <c r="R45" i="3" s="1"/>
  <c r="Q433" i="3"/>
  <c r="R433" i="3" s="1"/>
  <c r="Q293" i="3"/>
  <c r="R293" i="3" s="1"/>
  <c r="S293" i="3" s="1"/>
  <c r="Q421" i="3"/>
  <c r="R421" i="3" s="1"/>
  <c r="O106" i="3"/>
  <c r="P106" i="3" s="1"/>
  <c r="S106" i="3" s="1"/>
  <c r="Q255" i="3"/>
  <c r="R255" i="3" s="1"/>
  <c r="V21" i="9"/>
  <c r="W21" i="9" s="1"/>
  <c r="V9" i="7"/>
  <c r="W9" i="7" s="1"/>
  <c r="T9" i="7"/>
  <c r="U9" i="7" s="1"/>
  <c r="T36" i="7"/>
  <c r="U36" i="7" s="1"/>
  <c r="V36" i="7"/>
  <c r="W36" i="7" s="1"/>
  <c r="T55" i="7"/>
  <c r="U55" i="7" s="1"/>
  <c r="V55" i="7"/>
  <c r="W55" i="7" s="1"/>
  <c r="T13" i="9"/>
  <c r="U13" i="9" s="1"/>
  <c r="V13" i="9"/>
  <c r="W13" i="9" s="1"/>
  <c r="T97" i="7"/>
  <c r="U97" i="7" s="1"/>
  <c r="V97" i="7"/>
  <c r="W97" i="7" s="1"/>
  <c r="O614" i="3"/>
  <c r="P614" i="3" s="1"/>
  <c r="S614" i="3" s="1"/>
  <c r="Q497" i="3"/>
  <c r="R497" i="3" s="1"/>
  <c r="S497" i="3" s="1"/>
  <c r="Q107" i="3"/>
  <c r="R107" i="3" s="1"/>
  <c r="S107" i="3" s="1"/>
  <c r="P294" i="3"/>
  <c r="P679" i="3"/>
  <c r="R88" i="3"/>
  <c r="Q138" i="3"/>
  <c r="R138" i="3" s="1"/>
  <c r="Q365" i="3"/>
  <c r="R365" i="3" s="1"/>
  <c r="S365" i="3" s="1"/>
  <c r="Q507" i="3"/>
  <c r="R507" i="3" s="1"/>
  <c r="Q647" i="3"/>
  <c r="R647" i="3" s="1"/>
  <c r="S647" i="3" s="1"/>
  <c r="Q705" i="3"/>
  <c r="R705" i="3" s="1"/>
  <c r="S705" i="3" s="1"/>
  <c r="T705" i="3" s="1"/>
  <c r="V705" i="3" s="1"/>
  <c r="O595" i="3"/>
  <c r="P595" i="3" s="1"/>
  <c r="Q170" i="3"/>
  <c r="R170" i="3" s="1"/>
  <c r="Q133" i="3"/>
  <c r="R133" i="3" s="1"/>
  <c r="Q216" i="3"/>
  <c r="R216" i="3" s="1"/>
  <c r="S216" i="3" s="1"/>
  <c r="O288" i="3"/>
  <c r="P288" i="3" s="1"/>
  <c r="S288" i="3" s="1"/>
  <c r="Q457" i="3"/>
  <c r="R457" i="3" s="1"/>
  <c r="S457" i="3" s="1"/>
  <c r="U457" i="3" s="1"/>
  <c r="W457" i="3" s="1"/>
  <c r="Q369" i="3"/>
  <c r="R369" i="3" s="1"/>
  <c r="Q311" i="3"/>
  <c r="R311" i="3" s="1"/>
  <c r="Q174" i="3"/>
  <c r="R174" i="3" s="1"/>
  <c r="Q368" i="3"/>
  <c r="R368" i="3" s="1"/>
  <c r="O410" i="3"/>
  <c r="P410" i="3" s="1"/>
  <c r="V5" i="9"/>
  <c r="W5" i="9" s="1"/>
  <c r="T24" i="7"/>
  <c r="U24" i="7" s="1"/>
  <c r="V24" i="7"/>
  <c r="W24" i="7" s="1"/>
  <c r="V40" i="7"/>
  <c r="W40" i="7" s="1"/>
  <c r="T40" i="7"/>
  <c r="U40" i="7" s="1"/>
  <c r="R386" i="3"/>
  <c r="Q266" i="3"/>
  <c r="R266" i="3" s="1"/>
  <c r="Q623" i="3"/>
  <c r="R623" i="3" s="1"/>
  <c r="Q264" i="3"/>
  <c r="R264" i="3" s="1"/>
  <c r="S264" i="3" s="1"/>
  <c r="Q137" i="3"/>
  <c r="R137" i="3" s="1"/>
  <c r="O554" i="3"/>
  <c r="P554" i="3" s="1"/>
  <c r="S554" i="3" s="1"/>
  <c r="O185" i="3"/>
  <c r="P185" i="3" s="1"/>
  <c r="S185" i="3" s="1"/>
  <c r="Q261" i="3"/>
  <c r="R261" i="3" s="1"/>
  <c r="S261" i="3" s="1"/>
  <c r="T261" i="3" s="1"/>
  <c r="V261" i="3" s="1"/>
  <c r="Q46" i="3"/>
  <c r="R46" i="3" s="1"/>
  <c r="S46" i="3" s="1"/>
  <c r="Q371" i="3"/>
  <c r="R371" i="3" s="1"/>
  <c r="Q676" i="3"/>
  <c r="R676" i="3" s="1"/>
  <c r="Q698" i="3"/>
  <c r="R698" i="3" s="1"/>
  <c r="Q358" i="3"/>
  <c r="R358" i="3" s="1"/>
  <c r="R556" i="3"/>
  <c r="P169" i="3"/>
  <c r="Q512" i="3"/>
  <c r="R512" i="3" s="1"/>
  <c r="R78" i="3"/>
  <c r="O80" i="3"/>
  <c r="P80" i="3" s="1"/>
  <c r="S80" i="3" s="1"/>
  <c r="Q231" i="3"/>
  <c r="R231" i="3" s="1"/>
  <c r="S231" i="3" s="1"/>
  <c r="P296" i="3"/>
  <c r="Q730" i="3"/>
  <c r="R730" i="3" s="1"/>
  <c r="Q325" i="3"/>
  <c r="R325" i="3" s="1"/>
  <c r="S325" i="3" s="1"/>
  <c r="P719" i="3"/>
  <c r="Q462" i="3"/>
  <c r="R462" i="3" s="1"/>
  <c r="O305" i="3"/>
  <c r="P305" i="3" s="1"/>
  <c r="O734" i="3"/>
  <c r="P734" i="3" s="1"/>
  <c r="S734" i="3" s="1"/>
  <c r="Q600" i="3"/>
  <c r="R600" i="3" s="1"/>
  <c r="Q139" i="3"/>
  <c r="R139" i="3" s="1"/>
  <c r="O657" i="3"/>
  <c r="P657" i="3" s="1"/>
  <c r="S657" i="3" s="1"/>
  <c r="T657" i="3" s="1"/>
  <c r="V657" i="3" s="1"/>
  <c r="Q721" i="3"/>
  <c r="R721" i="3" s="1"/>
  <c r="P512" i="3"/>
  <c r="Q558" i="3"/>
  <c r="R558" i="3" s="1"/>
  <c r="Q738" i="3"/>
  <c r="R738" i="3" s="1"/>
  <c r="Q39" i="3"/>
  <c r="R39" i="3" s="1"/>
  <c r="Q422" i="3"/>
  <c r="R422" i="3" s="1"/>
  <c r="O633" i="3"/>
  <c r="P633" i="3" s="1"/>
  <c r="S633" i="3" s="1"/>
  <c r="U633" i="3" s="1"/>
  <c r="W633" i="3" s="1"/>
  <c r="R685" i="3"/>
  <c r="W104" i="7"/>
  <c r="X104" i="7" s="1"/>
  <c r="P733" i="3"/>
  <c r="Q269" i="3"/>
  <c r="R269" i="3" s="1"/>
  <c r="O461" i="3"/>
  <c r="P461" i="3" s="1"/>
  <c r="R461" i="3"/>
  <c r="Q118" i="3"/>
  <c r="R118" i="3" s="1"/>
  <c r="Q401" i="3"/>
  <c r="Q108" i="3"/>
  <c r="R108" i="3" s="1"/>
  <c r="Q235" i="3"/>
  <c r="R235" i="3" s="1"/>
  <c r="O304" i="3"/>
  <c r="P304" i="3" s="1"/>
  <c r="Q359" i="3"/>
  <c r="R359" i="3" s="1"/>
  <c r="S359" i="3" s="1"/>
  <c r="Q523" i="3"/>
  <c r="R523" i="3" s="1"/>
  <c r="Q630" i="3"/>
  <c r="R630" i="3" s="1"/>
  <c r="O677" i="3"/>
  <c r="P677" i="3" s="1"/>
  <c r="S677" i="3" s="1"/>
  <c r="T677" i="3" s="1"/>
  <c r="V677" i="3" s="1"/>
  <c r="O685" i="3"/>
  <c r="P685" i="3" s="1"/>
  <c r="P142" i="3"/>
  <c r="Q144" i="3"/>
  <c r="R144" i="3" s="1"/>
  <c r="Q159" i="3"/>
  <c r="R159" i="3" s="1"/>
  <c r="P697" i="3"/>
  <c r="R315" i="3"/>
  <c r="Q719" i="3"/>
  <c r="R719" i="3" s="1"/>
  <c r="O89" i="3"/>
  <c r="P89" i="3" s="1"/>
  <c r="S89" i="3" s="1"/>
  <c r="R305" i="3"/>
  <c r="Q115" i="3"/>
  <c r="R115" i="3" s="1"/>
  <c r="Q524" i="3"/>
  <c r="R524" i="3" s="1"/>
  <c r="S524" i="3" s="1"/>
  <c r="T524" i="3" s="1"/>
  <c r="V524" i="3" s="1"/>
  <c r="P174" i="3"/>
  <c r="Q718" i="3"/>
  <c r="R718" i="3" s="1"/>
  <c r="P285" i="3"/>
  <c r="Q560" i="3"/>
  <c r="R560" i="3" s="1"/>
  <c r="Q15" i="3"/>
  <c r="R15" i="3" s="1"/>
  <c r="S15" i="3" s="1"/>
  <c r="T15" i="3" s="1"/>
  <c r="V15" i="3" s="1"/>
  <c r="Q616" i="3"/>
  <c r="R616" i="3" s="1"/>
  <c r="O141" i="3"/>
  <c r="P141" i="3" s="1"/>
  <c r="O472" i="3"/>
  <c r="P472" i="3" s="1"/>
  <c r="O476" i="3"/>
  <c r="P476" i="3" s="1"/>
  <c r="Q444" i="3"/>
  <c r="Q471" i="3"/>
  <c r="R471" i="3" s="1"/>
  <c r="O221" i="3"/>
  <c r="P221" i="3" s="1"/>
  <c r="S221" i="3" s="1"/>
  <c r="O197" i="3"/>
  <c r="P197" i="3" s="1"/>
  <c r="X72" i="7"/>
  <c r="O729" i="3"/>
  <c r="P729" i="3" s="1"/>
  <c r="S729" i="3" s="1"/>
  <c r="R218" i="3"/>
  <c r="P320" i="3"/>
  <c r="Q117" i="3"/>
  <c r="R117" i="3" s="1"/>
  <c r="S117" i="3" s="1"/>
  <c r="Q24" i="3"/>
  <c r="R24" i="3" s="1"/>
  <c r="P119" i="3"/>
  <c r="O555" i="3"/>
  <c r="P555" i="3" s="1"/>
  <c r="S555" i="3" s="1"/>
  <c r="U555" i="3" s="1"/>
  <c r="W555" i="3" s="1"/>
  <c r="Q712" i="3"/>
  <c r="R712" i="3" s="1"/>
  <c r="O30" i="3"/>
  <c r="P30" i="3" s="1"/>
  <c r="Q155" i="3"/>
  <c r="R155" i="3" s="1"/>
  <c r="Q93" i="3"/>
  <c r="R93" i="3" s="1"/>
  <c r="R313" i="3"/>
  <c r="Q574" i="3"/>
  <c r="R574" i="3" s="1"/>
  <c r="S574" i="3" s="1"/>
  <c r="R472" i="3"/>
  <c r="O405" i="3"/>
  <c r="P405" i="3" s="1"/>
  <c r="Q5" i="3"/>
  <c r="R5" i="3" s="1"/>
  <c r="S5" i="3" s="1"/>
  <c r="Q296" i="3"/>
  <c r="R296" i="3" s="1"/>
  <c r="Q320" i="3"/>
  <c r="R320" i="3" s="1"/>
  <c r="Q160" i="3"/>
  <c r="R160" i="3" s="1"/>
  <c r="O515" i="3"/>
  <c r="P515" i="3" s="1"/>
  <c r="S515" i="3" s="1"/>
  <c r="Q573" i="3"/>
  <c r="R573" i="3" s="1"/>
  <c r="O653" i="3"/>
  <c r="P653" i="3" s="1"/>
  <c r="P676" i="3"/>
  <c r="Q142" i="3"/>
  <c r="R142" i="3" s="1"/>
  <c r="Q234" i="3"/>
  <c r="R234" i="3" s="1"/>
  <c r="Q532" i="3"/>
  <c r="R532" i="3" s="1"/>
  <c r="S532" i="3" s="1"/>
  <c r="P652" i="3"/>
  <c r="Q238" i="3"/>
  <c r="R238" i="3" s="1"/>
  <c r="S238" i="3" s="1"/>
  <c r="U238" i="3" s="1"/>
  <c r="W238" i="3" s="1"/>
  <c r="Q621" i="3"/>
  <c r="R621" i="3" s="1"/>
  <c r="P581" i="3"/>
  <c r="P507" i="3"/>
  <c r="P301" i="3"/>
  <c r="O598" i="3"/>
  <c r="P598" i="3" s="1"/>
  <c r="S598" i="3" s="1"/>
  <c r="T598" i="3" s="1"/>
  <c r="V598" i="3" s="1"/>
  <c r="R615" i="3"/>
  <c r="Q169" i="3"/>
  <c r="R169" i="3" s="1"/>
  <c r="Q682" i="3"/>
  <c r="R682" i="3" s="1"/>
  <c r="O386" i="3"/>
  <c r="P386" i="3" s="1"/>
  <c r="Q272" i="3"/>
  <c r="R272" i="3" s="1"/>
  <c r="R304" i="3"/>
  <c r="Q427" i="3"/>
  <c r="R427" i="3" s="1"/>
  <c r="S427" i="3" s="1"/>
  <c r="Q701" i="3"/>
  <c r="R701" i="3" s="1"/>
  <c r="Q223" i="3"/>
  <c r="R223" i="3" s="1"/>
  <c r="Q147" i="3"/>
  <c r="Q191" i="3"/>
  <c r="R191" i="3" s="1"/>
  <c r="Q202" i="3"/>
  <c r="R202" i="3" s="1"/>
  <c r="S202" i="3" s="1"/>
  <c r="T202" i="3" s="1"/>
  <c r="V202" i="3" s="1"/>
  <c r="O59" i="3"/>
  <c r="P59" i="3" s="1"/>
  <c r="O51" i="3"/>
  <c r="P51" i="3" s="1"/>
  <c r="S51" i="3" s="1"/>
  <c r="Q500" i="3"/>
  <c r="Q454" i="3"/>
  <c r="R454" i="3" s="1"/>
  <c r="S454" i="3" s="1"/>
  <c r="T454" i="3" s="1"/>
  <c r="V454" i="3" s="1"/>
  <c r="Q502" i="3"/>
  <c r="R502" i="3" s="1"/>
  <c r="Q451" i="3"/>
  <c r="R451" i="3" s="1"/>
  <c r="Q285" i="3"/>
  <c r="R285" i="3" s="1"/>
  <c r="O218" i="3"/>
  <c r="P218" i="3" s="1"/>
  <c r="Q690" i="3"/>
  <c r="R690" i="3" s="1"/>
  <c r="P616" i="3"/>
  <c r="Q336" i="3"/>
  <c r="R336" i="3" s="1"/>
  <c r="P137" i="3"/>
  <c r="Q352" i="3"/>
  <c r="R352" i="3" s="1"/>
  <c r="O84" i="3"/>
  <c r="P84" i="3" s="1"/>
  <c r="S84" i="3" s="1"/>
  <c r="Q714" i="3"/>
  <c r="R714" i="3" s="1"/>
  <c r="Q187" i="3"/>
  <c r="R187" i="3" s="1"/>
  <c r="R494" i="3"/>
  <c r="Q534" i="3"/>
  <c r="R534" i="3" s="1"/>
  <c r="Q26" i="3"/>
  <c r="R26" i="3" s="1"/>
  <c r="O26" i="3"/>
  <c r="P26" i="3" s="1"/>
  <c r="O77" i="3"/>
  <c r="P77" i="3" s="1"/>
  <c r="S77" i="3" s="1"/>
  <c r="Q648" i="3"/>
  <c r="R648" i="3" s="1"/>
  <c r="Q245" i="3"/>
  <c r="R245" i="3" s="1"/>
  <c r="R188" i="3"/>
  <c r="R182" i="3"/>
  <c r="Q214" i="3"/>
  <c r="R214" i="3" s="1"/>
  <c r="S214" i="3" s="1"/>
  <c r="Q673" i="3"/>
  <c r="R673" i="3" s="1"/>
  <c r="O693" i="3"/>
  <c r="P693" i="3" s="1"/>
  <c r="S693" i="3" s="1"/>
  <c r="O388" i="3"/>
  <c r="P388" i="3" s="1"/>
  <c r="S388" i="3" s="1"/>
  <c r="Q688" i="3"/>
  <c r="R688" i="3" s="1"/>
  <c r="Q300" i="3"/>
  <c r="R300" i="3" s="1"/>
  <c r="O643" i="3"/>
  <c r="P643" i="3" s="1"/>
  <c r="S643" i="3" s="1"/>
  <c r="T643" i="3" s="1"/>
  <c r="V643" i="3" s="1"/>
  <c r="Q339" i="3"/>
  <c r="R339" i="3" s="1"/>
  <c r="P187" i="3"/>
  <c r="O23" i="3"/>
  <c r="P23" i="3" s="1"/>
  <c r="S23" i="3" s="1"/>
  <c r="R30" i="3"/>
  <c r="Q387" i="3"/>
  <c r="R387" i="3" s="1"/>
  <c r="R580" i="3"/>
  <c r="P387" i="3"/>
  <c r="O162" i="3"/>
  <c r="P162" i="3" s="1"/>
  <c r="S162" i="3" s="1"/>
  <c r="Q73" i="3"/>
  <c r="R73" i="3" s="1"/>
  <c r="O182" i="3"/>
  <c r="P182" i="3" s="1"/>
  <c r="P308" i="3"/>
  <c r="Q340" i="3"/>
  <c r="R340" i="3" s="1"/>
  <c r="R59" i="3"/>
  <c r="Q250" i="3"/>
  <c r="R250" i="3" s="1"/>
  <c r="Q56" i="3"/>
  <c r="R56" i="3" s="1"/>
  <c r="S56" i="3" s="1"/>
  <c r="Q297" i="3"/>
  <c r="R297" i="3" s="1"/>
  <c r="P606" i="3"/>
  <c r="Q131" i="3"/>
  <c r="R131" i="3" s="1"/>
  <c r="N649" i="3"/>
  <c r="Q649" i="3" s="1"/>
  <c r="R649" i="3" s="1"/>
  <c r="Q167" i="3"/>
  <c r="R167" i="3" s="1"/>
  <c r="Q201" i="3"/>
  <c r="R201" i="3" s="1"/>
  <c r="O724" i="3"/>
  <c r="P724" i="3" s="1"/>
  <c r="S724" i="3" s="1"/>
  <c r="O40" i="3"/>
  <c r="P40" i="3" s="1"/>
  <c r="S40" i="3" s="1"/>
  <c r="U40" i="3" s="1"/>
  <c r="W40" i="3" s="1"/>
  <c r="Q116" i="3"/>
  <c r="R116" i="3" s="1"/>
  <c r="Q198" i="3"/>
  <c r="R198" i="3" s="1"/>
  <c r="O268" i="3"/>
  <c r="P268" i="3" s="1"/>
  <c r="S268" i="3" s="1"/>
  <c r="Q389" i="3"/>
  <c r="R389" i="3" s="1"/>
  <c r="Q652" i="3"/>
  <c r="R652" i="3" s="1"/>
  <c r="Q430" i="3"/>
  <c r="R430" i="3" s="1"/>
  <c r="Q487" i="3"/>
  <c r="R487" i="3" s="1"/>
  <c r="R662" i="3"/>
  <c r="O135" i="3"/>
  <c r="P135" i="3" s="1"/>
  <c r="S135" i="3" s="1"/>
  <c r="O494" i="3"/>
  <c r="P494" i="3" s="1"/>
  <c r="O580" i="3"/>
  <c r="P580" i="3" s="1"/>
  <c r="O275" i="3"/>
  <c r="P275" i="3" s="1"/>
  <c r="Q347" i="3"/>
  <c r="R347" i="3" s="1"/>
  <c r="Q71" i="3"/>
  <c r="R71" i="3" s="1"/>
  <c r="O71" i="3"/>
  <c r="P71" i="3" s="1"/>
  <c r="O14" i="3"/>
  <c r="P14" i="3" s="1"/>
  <c r="Q52" i="3"/>
  <c r="R52" i="3" s="1"/>
  <c r="O52" i="3"/>
  <c r="P52" i="3" s="1"/>
  <c r="Q126" i="3"/>
  <c r="R126" i="3" s="1"/>
  <c r="O126" i="3"/>
  <c r="P126" i="3" s="1"/>
  <c r="O148" i="3"/>
  <c r="P148" i="3" s="1"/>
  <c r="O239" i="3"/>
  <c r="P239" i="3" s="1"/>
  <c r="O276" i="3"/>
  <c r="P276" i="3" s="1"/>
  <c r="Q292" i="3"/>
  <c r="R292" i="3" s="1"/>
  <c r="O292" i="3"/>
  <c r="P292" i="3" s="1"/>
  <c r="O324" i="3"/>
  <c r="P324" i="3" s="1"/>
  <c r="Q324" i="3"/>
  <c r="R324" i="3" s="1"/>
  <c r="Q381" i="3"/>
  <c r="R381" i="3" s="1"/>
  <c r="O381" i="3"/>
  <c r="P381" i="3" s="1"/>
  <c r="Q399" i="3"/>
  <c r="R399" i="3" s="1"/>
  <c r="O399" i="3"/>
  <c r="P399" i="3" s="1"/>
  <c r="Q415" i="3"/>
  <c r="R415" i="3" s="1"/>
  <c r="O415" i="3"/>
  <c r="P415" i="3" s="1"/>
  <c r="Q479" i="3"/>
  <c r="R479" i="3" s="1"/>
  <c r="O479" i="3"/>
  <c r="P479" i="3" s="1"/>
  <c r="Q495" i="3"/>
  <c r="R495" i="3" s="1"/>
  <c r="O495" i="3"/>
  <c r="P495" i="3" s="1"/>
  <c r="Q511" i="3"/>
  <c r="R511" i="3" s="1"/>
  <c r="O511" i="3"/>
  <c r="P511" i="3" s="1"/>
  <c r="Q577" i="3"/>
  <c r="R577" i="3" s="1"/>
  <c r="O577" i="3"/>
  <c r="P577" i="3" s="1"/>
  <c r="O634" i="3"/>
  <c r="P634" i="3" s="1"/>
  <c r="Q634" i="3"/>
  <c r="R634" i="3" s="1"/>
  <c r="Q105" i="3"/>
  <c r="R105" i="3" s="1"/>
  <c r="O105" i="3"/>
  <c r="P105" i="3" s="1"/>
  <c r="Q123" i="3"/>
  <c r="R123" i="3" s="1"/>
  <c r="O123" i="3"/>
  <c r="P123" i="3" s="1"/>
  <c r="O178" i="3"/>
  <c r="P178" i="3" s="1"/>
  <c r="Q178" i="3"/>
  <c r="R178" i="3" s="1"/>
  <c r="O211" i="3"/>
  <c r="P211" i="3" s="1"/>
  <c r="Q211" i="3"/>
  <c r="R211" i="3" s="1"/>
  <c r="Q227" i="3"/>
  <c r="R227" i="3" s="1"/>
  <c r="O227" i="3"/>
  <c r="P227" i="3" s="1"/>
  <c r="O260" i="3"/>
  <c r="P260" i="3" s="1"/>
  <c r="Q260" i="3"/>
  <c r="R260" i="3" s="1"/>
  <c r="Q277" i="3"/>
  <c r="R277" i="3" s="1"/>
  <c r="O277" i="3"/>
  <c r="P277" i="3" s="1"/>
  <c r="Q329" i="3"/>
  <c r="R329" i="3" s="1"/>
  <c r="O329" i="3"/>
  <c r="P329" i="3" s="1"/>
  <c r="O396" i="3"/>
  <c r="P396" i="3" s="1"/>
  <c r="Q396" i="3"/>
  <c r="R396" i="3" s="1"/>
  <c r="Q416" i="3"/>
  <c r="R416" i="3" s="1"/>
  <c r="O416" i="3"/>
  <c r="P416" i="3" s="1"/>
  <c r="Q448" i="3"/>
  <c r="R448" i="3" s="1"/>
  <c r="O448" i="3"/>
  <c r="P448" i="3" s="1"/>
  <c r="Q464" i="3"/>
  <c r="R464" i="3" s="1"/>
  <c r="O464" i="3"/>
  <c r="P464" i="3" s="1"/>
  <c r="Q480" i="3"/>
  <c r="R480" i="3" s="1"/>
  <c r="O480" i="3"/>
  <c r="P480" i="3" s="1"/>
  <c r="O516" i="3"/>
  <c r="P516" i="3" s="1"/>
  <c r="Q516" i="3"/>
  <c r="R516" i="3" s="1"/>
  <c r="Q548" i="3"/>
  <c r="R548" i="3" s="1"/>
  <c r="O548" i="3"/>
  <c r="P548" i="3" s="1"/>
  <c r="O627" i="3"/>
  <c r="P627" i="3" s="1"/>
  <c r="Q644" i="3"/>
  <c r="R644" i="3" s="1"/>
  <c r="O644" i="3"/>
  <c r="P644" i="3" s="1"/>
  <c r="Q658" i="3"/>
  <c r="R658" i="3" s="1"/>
  <c r="O658" i="3"/>
  <c r="P658" i="3" s="1"/>
  <c r="O706" i="3"/>
  <c r="P706" i="3" s="1"/>
  <c r="Q706" i="3"/>
  <c r="R706" i="3" s="1"/>
  <c r="O366" i="3"/>
  <c r="P366" i="3" s="1"/>
  <c r="S366" i="3" s="1"/>
  <c r="R258" i="3"/>
  <c r="Q244" i="3"/>
  <c r="R244" i="3" s="1"/>
  <c r="Q374" i="3"/>
  <c r="R374" i="3" s="1"/>
  <c r="S374" i="3" s="1"/>
  <c r="U374" i="3" s="1"/>
  <c r="W374" i="3" s="1"/>
  <c r="O432" i="3"/>
  <c r="P432" i="3" s="1"/>
  <c r="S432" i="3" s="1"/>
  <c r="P233" i="3"/>
  <c r="Q679" i="3"/>
  <c r="R679" i="3" s="1"/>
  <c r="Q14" i="3"/>
  <c r="R14" i="3" s="1"/>
  <c r="O32" i="3"/>
  <c r="P32" i="3" s="1"/>
  <c r="S32" i="3" s="1"/>
  <c r="Q148" i="3"/>
  <c r="R148" i="3" s="1"/>
  <c r="Q172" i="3"/>
  <c r="R172" i="3" s="1"/>
  <c r="S172" i="3" s="1"/>
  <c r="Q190" i="3"/>
  <c r="R190" i="3" s="1"/>
  <c r="P206" i="3"/>
  <c r="Q276" i="3"/>
  <c r="R276" i="3" s="1"/>
  <c r="Q308" i="3"/>
  <c r="R308" i="3" s="1"/>
  <c r="Q527" i="3"/>
  <c r="R527" i="3" s="1"/>
  <c r="S527" i="3" s="1"/>
  <c r="Q561" i="3"/>
  <c r="R561" i="3" s="1"/>
  <c r="S561" i="3" s="1"/>
  <c r="Q593" i="3"/>
  <c r="R593" i="3" s="1"/>
  <c r="Q609" i="3"/>
  <c r="R609" i="3" s="1"/>
  <c r="Q665" i="3"/>
  <c r="R665" i="3" s="1"/>
  <c r="Q681" i="3"/>
  <c r="R681" i="3" s="1"/>
  <c r="P722" i="3"/>
  <c r="P462" i="3"/>
  <c r="R496" i="3"/>
  <c r="O447" i="3"/>
  <c r="P447" i="3" s="1"/>
  <c r="S447" i="3" s="1"/>
  <c r="O57" i="3"/>
  <c r="P57" i="3" s="1"/>
  <c r="S57" i="3" s="1"/>
  <c r="U57" i="3" s="1"/>
  <c r="W57" i="3" s="1"/>
  <c r="R582" i="3"/>
  <c r="O313" i="3"/>
  <c r="P313" i="3" s="1"/>
  <c r="O566" i="3"/>
  <c r="P566" i="3" s="1"/>
  <c r="Q723" i="3"/>
  <c r="R723" i="3" s="1"/>
  <c r="O496" i="3"/>
  <c r="P496" i="3" s="1"/>
  <c r="Q36" i="3"/>
  <c r="R36" i="3" s="1"/>
  <c r="O36" i="3"/>
  <c r="P36" i="3" s="1"/>
  <c r="O112" i="3"/>
  <c r="P112" i="3" s="1"/>
  <c r="Q112" i="3"/>
  <c r="R112" i="3" s="1"/>
  <c r="O130" i="3"/>
  <c r="P130" i="3" s="1"/>
  <c r="Q130" i="3"/>
  <c r="R130" i="3" s="1"/>
  <c r="Q152" i="3"/>
  <c r="R152" i="3" s="1"/>
  <c r="O152" i="3"/>
  <c r="P152" i="3" s="1"/>
  <c r="O177" i="3"/>
  <c r="P177" i="3" s="1"/>
  <c r="O226" i="3"/>
  <c r="P226" i="3" s="1"/>
  <c r="Q243" i="3"/>
  <c r="R243" i="3" s="1"/>
  <c r="O243" i="3"/>
  <c r="P243" i="3" s="1"/>
  <c r="O312" i="3"/>
  <c r="P312" i="3" s="1"/>
  <c r="Q403" i="3"/>
  <c r="R403" i="3" s="1"/>
  <c r="O403" i="3"/>
  <c r="P403" i="3" s="1"/>
  <c r="O467" i="3"/>
  <c r="P467" i="3" s="1"/>
  <c r="Q483" i="3"/>
  <c r="R483" i="3" s="1"/>
  <c r="O483" i="3"/>
  <c r="P483" i="3" s="1"/>
  <c r="O709" i="3"/>
  <c r="P709" i="3" s="1"/>
  <c r="O726" i="3"/>
  <c r="P726" i="3" s="1"/>
  <c r="Q726" i="3"/>
  <c r="R726" i="3" s="1"/>
  <c r="Q109" i="3"/>
  <c r="R109" i="3" s="1"/>
  <c r="Q127" i="3"/>
  <c r="R127" i="3" s="1"/>
  <c r="O127" i="3"/>
  <c r="P127" i="3" s="1"/>
  <c r="Q149" i="3"/>
  <c r="R149" i="3" s="1"/>
  <c r="O149" i="3"/>
  <c r="P149" i="3" s="1"/>
  <c r="Q183" i="3"/>
  <c r="R183" i="3" s="1"/>
  <c r="O183" i="3"/>
  <c r="P183" i="3" s="1"/>
  <c r="Q199" i="3"/>
  <c r="R199" i="3" s="1"/>
  <c r="O199" i="3"/>
  <c r="P199" i="3" s="1"/>
  <c r="Q215" i="3"/>
  <c r="R215" i="3" s="1"/>
  <c r="O215" i="3"/>
  <c r="P215" i="3" s="1"/>
  <c r="O248" i="3"/>
  <c r="P248" i="3" s="1"/>
  <c r="Q265" i="3"/>
  <c r="R265" i="3" s="1"/>
  <c r="O265" i="3"/>
  <c r="P265" i="3" s="1"/>
  <c r="Q317" i="3"/>
  <c r="R317" i="3" s="1"/>
  <c r="O317" i="3"/>
  <c r="P317" i="3" s="1"/>
  <c r="Q333" i="3"/>
  <c r="R333" i="3" s="1"/>
  <c r="O333" i="3"/>
  <c r="P333" i="3" s="1"/>
  <c r="Q145" i="3"/>
  <c r="R145" i="3" s="1"/>
  <c r="O145" i="3"/>
  <c r="P145" i="3" s="1"/>
  <c r="O382" i="3"/>
  <c r="P382" i="3" s="1"/>
  <c r="Q382" i="3"/>
  <c r="R382" i="3" s="1"/>
  <c r="Q404" i="3"/>
  <c r="R404" i="3" s="1"/>
  <c r="O404" i="3"/>
  <c r="P404" i="3" s="1"/>
  <c r="Q436" i="3"/>
  <c r="R436" i="3" s="1"/>
  <c r="O436" i="3"/>
  <c r="P436" i="3" s="1"/>
  <c r="Q452" i="3"/>
  <c r="R452" i="3" s="1"/>
  <c r="O452" i="3"/>
  <c r="P452" i="3" s="1"/>
  <c r="Q468" i="3"/>
  <c r="R468" i="3" s="1"/>
  <c r="Q484" i="3"/>
  <c r="R484" i="3" s="1"/>
  <c r="O484" i="3"/>
  <c r="P484" i="3" s="1"/>
  <c r="O504" i="3"/>
  <c r="P504" i="3" s="1"/>
  <c r="Q504" i="3"/>
  <c r="R504" i="3" s="1"/>
  <c r="Q520" i="3"/>
  <c r="R520" i="3" s="1"/>
  <c r="O520" i="3"/>
  <c r="P520" i="3" s="1"/>
  <c r="Q536" i="3"/>
  <c r="R536" i="3" s="1"/>
  <c r="O536" i="3"/>
  <c r="P536" i="3" s="1"/>
  <c r="Q552" i="3"/>
  <c r="R552" i="3" s="1"/>
  <c r="O552" i="3"/>
  <c r="P552" i="3" s="1"/>
  <c r="Q570" i="3"/>
  <c r="R570" i="3" s="1"/>
  <c r="O570" i="3"/>
  <c r="P570" i="3" s="1"/>
  <c r="Q631" i="3"/>
  <c r="R631" i="3" s="1"/>
  <c r="O631" i="3"/>
  <c r="P631" i="3" s="1"/>
  <c r="O648" i="3"/>
  <c r="P648" i="3" s="1"/>
  <c r="O678" i="3"/>
  <c r="P678" i="3" s="1"/>
  <c r="Q678" i="3"/>
  <c r="R678" i="3" s="1"/>
  <c r="Q727" i="3"/>
  <c r="R727" i="3" s="1"/>
  <c r="O727" i="3"/>
  <c r="P727" i="3" s="1"/>
  <c r="O612" i="3"/>
  <c r="P612" i="3" s="1"/>
  <c r="O143" i="3"/>
  <c r="P143" i="3" s="1"/>
  <c r="S143" i="3" s="1"/>
  <c r="Q179" i="3"/>
  <c r="R179" i="3" s="1"/>
  <c r="R125" i="3"/>
  <c r="P193" i="3"/>
  <c r="O78" i="3"/>
  <c r="P78" i="3" s="1"/>
  <c r="Q50" i="3"/>
  <c r="R50" i="3" s="1"/>
  <c r="Q233" i="3"/>
  <c r="R233" i="3" s="1"/>
  <c r="P383" i="3"/>
  <c r="Q735" i="3"/>
  <c r="Q18" i="3"/>
  <c r="R18" i="3" s="1"/>
  <c r="S18" i="3" s="1"/>
  <c r="Q60" i="3"/>
  <c r="R60" i="3" s="1"/>
  <c r="O194" i="3"/>
  <c r="P194" i="3" s="1"/>
  <c r="S194" i="3" s="1"/>
  <c r="Q206" i="3"/>
  <c r="R206" i="3" s="1"/>
  <c r="O259" i="3"/>
  <c r="P259" i="3" s="1"/>
  <c r="S259" i="3" s="1"/>
  <c r="T259" i="3" s="1"/>
  <c r="V259" i="3" s="1"/>
  <c r="Q280" i="3"/>
  <c r="R280" i="3" s="1"/>
  <c r="Q312" i="3"/>
  <c r="R312" i="3" s="1"/>
  <c r="P354" i="3"/>
  <c r="O373" i="3"/>
  <c r="P373" i="3" s="1"/>
  <c r="Q385" i="3"/>
  <c r="R385" i="3" s="1"/>
  <c r="S385" i="3" s="1"/>
  <c r="Q431" i="3"/>
  <c r="R431" i="3" s="1"/>
  <c r="Q499" i="3"/>
  <c r="R499" i="3" s="1"/>
  <c r="S499" i="3" s="1"/>
  <c r="O531" i="3"/>
  <c r="P531" i="3" s="1"/>
  <c r="S531" i="3" s="1"/>
  <c r="Q543" i="3"/>
  <c r="R543" i="3" s="1"/>
  <c r="Q565" i="3"/>
  <c r="R565" i="3" s="1"/>
  <c r="S565" i="3" s="1"/>
  <c r="Q597" i="3"/>
  <c r="R597" i="3" s="1"/>
  <c r="S597" i="3" s="1"/>
  <c r="U597" i="3" s="1"/>
  <c r="W597" i="3" s="1"/>
  <c r="P173" i="3"/>
  <c r="R653" i="3"/>
  <c r="P669" i="3"/>
  <c r="O689" i="3"/>
  <c r="P689" i="3" s="1"/>
  <c r="S689" i="3" s="1"/>
  <c r="Q709" i="3"/>
  <c r="R709" i="3" s="1"/>
  <c r="Q722" i="3"/>
  <c r="R722" i="3" s="1"/>
  <c r="Q463" i="3"/>
  <c r="R463" i="3" s="1"/>
  <c r="R85" i="3"/>
  <c r="O246" i="3"/>
  <c r="P246" i="3" s="1"/>
  <c r="S246" i="3" s="1"/>
  <c r="Q514" i="3"/>
  <c r="R514" i="3" s="1"/>
  <c r="Q248" i="3"/>
  <c r="R248" i="3" s="1"/>
  <c r="R566" i="3"/>
  <c r="R92" i="3"/>
  <c r="Q627" i="3"/>
  <c r="R627" i="3" s="1"/>
  <c r="P624" i="3"/>
  <c r="O419" i="3"/>
  <c r="P419" i="3" s="1"/>
  <c r="S419" i="3" s="1"/>
  <c r="P420" i="3"/>
  <c r="Q328" i="3"/>
  <c r="R328" i="3" s="1"/>
  <c r="S328" i="3" s="1"/>
  <c r="T328" i="3" s="1"/>
  <c r="V328" i="3" s="1"/>
  <c r="O662" i="3"/>
  <c r="P662" i="3" s="1"/>
  <c r="O468" i="3"/>
  <c r="P468" i="3" s="1"/>
  <c r="O586" i="3"/>
  <c r="P586" i="3" s="1"/>
  <c r="S586" i="3" s="1"/>
  <c r="T586" i="3" s="1"/>
  <c r="V586" i="3" s="1"/>
  <c r="O710" i="3"/>
  <c r="P710" i="3" s="1"/>
  <c r="S710" i="3" s="1"/>
  <c r="U710" i="3" s="1"/>
  <c r="W710" i="3" s="1"/>
  <c r="Q232" i="3"/>
  <c r="R232" i="3" s="1"/>
  <c r="Q7" i="3"/>
  <c r="R7" i="3" s="1"/>
  <c r="O7" i="3"/>
  <c r="P7" i="3" s="1"/>
  <c r="O58" i="3"/>
  <c r="P58" i="3" s="1"/>
  <c r="Q58" i="3"/>
  <c r="R58" i="3" s="1"/>
  <c r="Q22" i="3"/>
  <c r="R22" i="3" s="1"/>
  <c r="O22" i="3"/>
  <c r="P22" i="3" s="1"/>
  <c r="O100" i="3"/>
  <c r="P100" i="3" s="1"/>
  <c r="S100" i="3" s="1"/>
  <c r="Q156" i="3"/>
  <c r="R156" i="3" s="1"/>
  <c r="O156" i="3"/>
  <c r="P156" i="3" s="1"/>
  <c r="Q247" i="3"/>
  <c r="R247" i="3" s="1"/>
  <c r="O247" i="3"/>
  <c r="P247" i="3" s="1"/>
  <c r="Q284" i="3"/>
  <c r="R284" i="3" s="1"/>
  <c r="O284" i="3"/>
  <c r="P284" i="3" s="1"/>
  <c r="O407" i="3"/>
  <c r="P407" i="3" s="1"/>
  <c r="Q423" i="3"/>
  <c r="R423" i="3" s="1"/>
  <c r="O423" i="3"/>
  <c r="P423" i="3" s="1"/>
  <c r="Q439" i="3"/>
  <c r="R439" i="3" s="1"/>
  <c r="O439" i="3"/>
  <c r="P439" i="3" s="1"/>
  <c r="Q455" i="3"/>
  <c r="R455" i="3" s="1"/>
  <c r="O455" i="3"/>
  <c r="P455" i="3" s="1"/>
  <c r="Q503" i="3"/>
  <c r="R503" i="3" s="1"/>
  <c r="O503" i="3"/>
  <c r="P503" i="3" s="1"/>
  <c r="Q535" i="3"/>
  <c r="R535" i="3" s="1"/>
  <c r="O535" i="3"/>
  <c r="P535" i="3" s="1"/>
  <c r="Q551" i="3"/>
  <c r="R551" i="3" s="1"/>
  <c r="O551" i="3"/>
  <c r="P551" i="3" s="1"/>
  <c r="Q569" i="3"/>
  <c r="R569" i="3" s="1"/>
  <c r="O569" i="3"/>
  <c r="P569" i="3" s="1"/>
  <c r="Q585" i="3"/>
  <c r="R585" i="3" s="1"/>
  <c r="O585" i="3"/>
  <c r="P585" i="3" s="1"/>
  <c r="Q601" i="3"/>
  <c r="R601" i="3" s="1"/>
  <c r="O601" i="3"/>
  <c r="P601" i="3" s="1"/>
  <c r="Q626" i="3"/>
  <c r="R626" i="3" s="1"/>
  <c r="O626" i="3"/>
  <c r="P626" i="3" s="1"/>
  <c r="O97" i="3"/>
  <c r="P97" i="3" s="1"/>
  <c r="Q97" i="3"/>
  <c r="R97" i="3" s="1"/>
  <c r="Q113" i="3"/>
  <c r="R113" i="3" s="1"/>
  <c r="O113" i="3"/>
  <c r="P113" i="3" s="1"/>
  <c r="Q157" i="3"/>
  <c r="R157" i="3" s="1"/>
  <c r="O157" i="3"/>
  <c r="P157" i="3" s="1"/>
  <c r="Q203" i="3"/>
  <c r="R203" i="3" s="1"/>
  <c r="O203" i="3"/>
  <c r="P203" i="3" s="1"/>
  <c r="Q219" i="3"/>
  <c r="R219" i="3" s="1"/>
  <c r="O219" i="3"/>
  <c r="P219" i="3" s="1"/>
  <c r="Q236" i="3"/>
  <c r="R236" i="3" s="1"/>
  <c r="O236" i="3"/>
  <c r="P236" i="3" s="1"/>
  <c r="Q321" i="3"/>
  <c r="R321" i="3" s="1"/>
  <c r="O321" i="3"/>
  <c r="P321" i="3" s="1"/>
  <c r="Q337" i="3"/>
  <c r="R337" i="3" s="1"/>
  <c r="O337" i="3"/>
  <c r="P337" i="3" s="1"/>
  <c r="O364" i="3"/>
  <c r="P364" i="3" s="1"/>
  <c r="Q364" i="3"/>
  <c r="R364" i="3" s="1"/>
  <c r="Q165" i="3"/>
  <c r="R165" i="3" s="1"/>
  <c r="O165" i="3"/>
  <c r="P165" i="3" s="1"/>
  <c r="Q424" i="3"/>
  <c r="R424" i="3" s="1"/>
  <c r="O424" i="3"/>
  <c r="P424" i="3" s="1"/>
  <c r="Q440" i="3"/>
  <c r="R440" i="3" s="1"/>
  <c r="Q456" i="3"/>
  <c r="R456" i="3" s="1"/>
  <c r="O456" i="3"/>
  <c r="P456" i="3" s="1"/>
  <c r="O488" i="3"/>
  <c r="P488" i="3" s="1"/>
  <c r="O540" i="3"/>
  <c r="P540" i="3" s="1"/>
  <c r="Q540" i="3"/>
  <c r="R540" i="3" s="1"/>
  <c r="Q590" i="3"/>
  <c r="R590" i="3" s="1"/>
  <c r="O590" i="3"/>
  <c r="P590" i="3" s="1"/>
  <c r="Q636" i="3"/>
  <c r="R636" i="3" s="1"/>
  <c r="O636" i="3"/>
  <c r="P636" i="3" s="1"/>
  <c r="O161" i="3"/>
  <c r="P161" i="3" s="1"/>
  <c r="Q161" i="3"/>
  <c r="R161" i="3" s="1"/>
  <c r="O666" i="3"/>
  <c r="P666" i="3" s="1"/>
  <c r="Q666" i="3"/>
  <c r="R666" i="3" s="1"/>
  <c r="Q715" i="3"/>
  <c r="R715" i="3" s="1"/>
  <c r="O715" i="3"/>
  <c r="P715" i="3" s="1"/>
  <c r="Q739" i="3"/>
  <c r="R739" i="3" s="1"/>
  <c r="R612" i="3"/>
  <c r="P358" i="3"/>
  <c r="O556" i="3"/>
  <c r="P556" i="3" s="1"/>
  <c r="Q193" i="3"/>
  <c r="R193" i="3" s="1"/>
  <c r="Q267" i="3"/>
  <c r="R267" i="3" s="1"/>
  <c r="S267" i="3" s="1"/>
  <c r="Q195" i="3"/>
  <c r="R195" i="3" s="1"/>
  <c r="P244" i="3"/>
  <c r="Q252" i="3"/>
  <c r="R252" i="3" s="1"/>
  <c r="R360" i="3"/>
  <c r="Q408" i="3"/>
  <c r="R408" i="3" s="1"/>
  <c r="S408" i="3" s="1"/>
  <c r="O188" i="3"/>
  <c r="P188" i="3" s="1"/>
  <c r="R405" i="3"/>
  <c r="P245" i="3"/>
  <c r="Q383" i="3"/>
  <c r="R383" i="3" s="1"/>
  <c r="P623" i="3"/>
  <c r="P735" i="3"/>
  <c r="Q64" i="3"/>
  <c r="R64" i="3" s="1"/>
  <c r="S64" i="3" s="1"/>
  <c r="P108" i="3"/>
  <c r="Q134" i="3"/>
  <c r="R134" i="3" s="1"/>
  <c r="Q177" i="3"/>
  <c r="R177" i="3" s="1"/>
  <c r="Q210" i="3"/>
  <c r="R210" i="3" s="1"/>
  <c r="R373" i="3"/>
  <c r="Q435" i="3"/>
  <c r="R435" i="3" s="1"/>
  <c r="Q467" i="3"/>
  <c r="R467" i="3" s="1"/>
  <c r="Q547" i="3"/>
  <c r="R547" i="3" s="1"/>
  <c r="S547" i="3" s="1"/>
  <c r="Q639" i="3"/>
  <c r="R639" i="3" s="1"/>
  <c r="Q173" i="3"/>
  <c r="R173" i="3" s="1"/>
  <c r="Q669" i="3"/>
  <c r="R669" i="3" s="1"/>
  <c r="P714" i="3"/>
  <c r="Q508" i="3"/>
  <c r="R508" i="3" s="1"/>
  <c r="Q488" i="3"/>
  <c r="R488" i="3" s="1"/>
  <c r="P144" i="3"/>
  <c r="P514" i="3"/>
  <c r="Q281" i="3"/>
  <c r="R281" i="3" s="1"/>
  <c r="S281" i="3" s="1"/>
  <c r="P297" i="3"/>
  <c r="P487" i="3"/>
  <c r="Q624" i="3"/>
  <c r="R624" i="3" s="1"/>
  <c r="Q420" i="3"/>
  <c r="R420" i="3" s="1"/>
  <c r="Q153" i="3"/>
  <c r="R153" i="3" s="1"/>
  <c r="S153" i="3" s="1"/>
  <c r="T153" i="3" s="1"/>
  <c r="V153" i="3" s="1"/>
  <c r="Q363" i="3"/>
  <c r="R363" i="3" s="1"/>
  <c r="Q674" i="3"/>
  <c r="R674" i="3" s="1"/>
  <c r="S674" i="3" s="1"/>
  <c r="O92" i="3"/>
  <c r="P92" i="3" s="1"/>
  <c r="P698" i="3"/>
  <c r="O360" i="3"/>
  <c r="P360" i="3" s="1"/>
  <c r="O440" i="3"/>
  <c r="P440" i="3" s="1"/>
  <c r="P195" i="3"/>
  <c r="Q42" i="3"/>
  <c r="R42" i="3" s="1"/>
  <c r="O42" i="3"/>
  <c r="P42" i="3" s="1"/>
  <c r="Q66" i="3"/>
  <c r="R66" i="3" s="1"/>
  <c r="O66" i="3"/>
  <c r="P66" i="3" s="1"/>
  <c r="Q27" i="3"/>
  <c r="R27" i="3" s="1"/>
  <c r="O27" i="3"/>
  <c r="P27" i="3" s="1"/>
  <c r="O68" i="3"/>
  <c r="P68" i="3" s="1"/>
  <c r="S68" i="3" s="1"/>
  <c r="Q251" i="3"/>
  <c r="R251" i="3" s="1"/>
  <c r="O251" i="3"/>
  <c r="P251" i="3" s="1"/>
  <c r="Q619" i="3"/>
  <c r="R619" i="3" s="1"/>
  <c r="O619" i="3"/>
  <c r="P619" i="3" s="1"/>
  <c r="O411" i="3"/>
  <c r="P411" i="3" s="1"/>
  <c r="S411" i="3" s="1"/>
  <c r="O443" i="3"/>
  <c r="P443" i="3" s="1"/>
  <c r="O459" i="3"/>
  <c r="P459" i="3" s="1"/>
  <c r="O491" i="3"/>
  <c r="P491" i="3" s="1"/>
  <c r="S491" i="3" s="1"/>
  <c r="Q539" i="3"/>
  <c r="R539" i="3" s="1"/>
  <c r="O539" i="3"/>
  <c r="P539" i="3" s="1"/>
  <c r="O557" i="3"/>
  <c r="P557" i="3" s="1"/>
  <c r="Q737" i="3"/>
  <c r="R737" i="3" s="1"/>
  <c r="O737" i="3"/>
  <c r="P737" i="3" s="1"/>
  <c r="Q101" i="3"/>
  <c r="R101" i="3" s="1"/>
  <c r="O101" i="3"/>
  <c r="P101" i="3" s="1"/>
  <c r="Q240" i="3"/>
  <c r="R240" i="3" s="1"/>
  <c r="O240" i="3"/>
  <c r="P240" i="3" s="1"/>
  <c r="O256" i="3"/>
  <c r="P256" i="3" s="1"/>
  <c r="Q256" i="3"/>
  <c r="R256" i="3" s="1"/>
  <c r="Q289" i="3"/>
  <c r="R289" i="3" s="1"/>
  <c r="O289" i="3"/>
  <c r="P289" i="3" s="1"/>
  <c r="Q348" i="3"/>
  <c r="R348" i="3" s="1"/>
  <c r="O348" i="3"/>
  <c r="P348" i="3" s="1"/>
  <c r="Q370" i="3"/>
  <c r="R370" i="3" s="1"/>
  <c r="O370" i="3"/>
  <c r="P370" i="3" s="1"/>
  <c r="Q377" i="3"/>
  <c r="R377" i="3" s="1"/>
  <c r="O377" i="3"/>
  <c r="P377" i="3" s="1"/>
  <c r="Q544" i="3"/>
  <c r="R544" i="3" s="1"/>
  <c r="O544" i="3"/>
  <c r="P544" i="3" s="1"/>
  <c r="Q562" i="3"/>
  <c r="R562" i="3" s="1"/>
  <c r="O562" i="3"/>
  <c r="P562" i="3" s="1"/>
  <c r="Q594" i="3"/>
  <c r="R594" i="3" s="1"/>
  <c r="O594" i="3"/>
  <c r="P594" i="3" s="1"/>
  <c r="Q640" i="3"/>
  <c r="R640" i="3" s="1"/>
  <c r="O640" i="3"/>
  <c r="P640" i="3" s="1"/>
  <c r="O654" i="3"/>
  <c r="P654" i="3" s="1"/>
  <c r="Q686" i="3"/>
  <c r="R686" i="3" s="1"/>
  <c r="O686" i="3"/>
  <c r="P686" i="3" s="1"/>
  <c r="Q21" i="3"/>
  <c r="R21" i="3" s="1"/>
  <c r="O21" i="3"/>
  <c r="P21" i="3" s="1"/>
  <c r="Q47" i="3"/>
  <c r="R47" i="3" s="1"/>
  <c r="O47" i="3"/>
  <c r="P47" i="3" s="1"/>
  <c r="Q176" i="3"/>
  <c r="R176" i="3" s="1"/>
  <c r="O176" i="3"/>
  <c r="P176" i="3" s="1"/>
  <c r="Q205" i="3"/>
  <c r="R205" i="3" s="1"/>
  <c r="O205" i="3"/>
  <c r="P205" i="3" s="1"/>
  <c r="Q230" i="3"/>
  <c r="R230" i="3" s="1"/>
  <c r="O230" i="3"/>
  <c r="P230" i="3" s="1"/>
  <c r="O323" i="3"/>
  <c r="P323" i="3" s="1"/>
  <c r="S323" i="3" s="1"/>
  <c r="Q350" i="3"/>
  <c r="R350" i="3" s="1"/>
  <c r="O350" i="3"/>
  <c r="P350" i="3" s="1"/>
  <c r="O406" i="3"/>
  <c r="P406" i="3" s="1"/>
  <c r="S406" i="3" s="1"/>
  <c r="Q518" i="3"/>
  <c r="R518" i="3" s="1"/>
  <c r="O518" i="3"/>
  <c r="P518" i="3" s="1"/>
  <c r="O664" i="3"/>
  <c r="P664" i="3" s="1"/>
  <c r="Q664" i="3"/>
  <c r="O19" i="3"/>
  <c r="P19" i="3" s="1"/>
  <c r="Q41" i="3"/>
  <c r="R41" i="3" s="1"/>
  <c r="O41" i="3"/>
  <c r="P41" i="3" s="1"/>
  <c r="Q65" i="3"/>
  <c r="R65" i="3" s="1"/>
  <c r="O65" i="3"/>
  <c r="P65" i="3" s="1"/>
  <c r="Q110" i="3"/>
  <c r="R110" i="3" s="1"/>
  <c r="O110" i="3"/>
  <c r="P110" i="3" s="1"/>
  <c r="Q146" i="3"/>
  <c r="R146" i="3" s="1"/>
  <c r="O146" i="3"/>
  <c r="P146" i="3" s="1"/>
  <c r="Q204" i="3"/>
  <c r="R204" i="3" s="1"/>
  <c r="O204" i="3"/>
  <c r="P204" i="3" s="1"/>
  <c r="Q286" i="3"/>
  <c r="Q318" i="3"/>
  <c r="R318" i="3" s="1"/>
  <c r="O318" i="3"/>
  <c r="P318" i="3" s="1"/>
  <c r="Q375" i="3"/>
  <c r="R375" i="3" s="1"/>
  <c r="O375" i="3"/>
  <c r="P375" i="3" s="1"/>
  <c r="Q469" i="3"/>
  <c r="R469" i="3" s="1"/>
  <c r="O469" i="3"/>
  <c r="P469" i="3" s="1"/>
  <c r="Q493" i="3"/>
  <c r="R493" i="3" s="1"/>
  <c r="O493" i="3"/>
  <c r="P493" i="3" s="1"/>
  <c r="Q537" i="3"/>
  <c r="R537" i="3" s="1"/>
  <c r="O537" i="3"/>
  <c r="P537" i="3" s="1"/>
  <c r="Q591" i="3"/>
  <c r="R591" i="3" s="1"/>
  <c r="O591" i="3"/>
  <c r="P591" i="3" s="1"/>
  <c r="O632" i="3"/>
  <c r="P632" i="3" s="1"/>
  <c r="Q632" i="3"/>
  <c r="R632" i="3" s="1"/>
  <c r="R226" i="3"/>
  <c r="O345" i="3"/>
  <c r="P345" i="3" s="1"/>
  <c r="Q345" i="3"/>
  <c r="R345" i="3" s="1"/>
  <c r="Q13" i="3"/>
  <c r="R13" i="3" s="1"/>
  <c r="O13" i="3"/>
  <c r="P13" i="3" s="1"/>
  <c r="Q35" i="3"/>
  <c r="R35" i="3" s="1"/>
  <c r="O35" i="3"/>
  <c r="P35" i="3" s="1"/>
  <c r="Q67" i="3"/>
  <c r="R67" i="3" s="1"/>
  <c r="O67" i="3"/>
  <c r="P67" i="3" s="1"/>
  <c r="O91" i="3"/>
  <c r="P91" i="3" s="1"/>
  <c r="Q91" i="3"/>
  <c r="R91" i="3" s="1"/>
  <c r="O125" i="3"/>
  <c r="P125" i="3" s="1"/>
  <c r="Q164" i="3"/>
  <c r="R164" i="3" s="1"/>
  <c r="O164" i="3"/>
  <c r="P164" i="3" s="1"/>
  <c r="O189" i="3"/>
  <c r="P189" i="3" s="1"/>
  <c r="S189" i="3" s="1"/>
  <c r="Q213" i="3"/>
  <c r="R213" i="3" s="1"/>
  <c r="O213" i="3"/>
  <c r="P213" i="3" s="1"/>
  <c r="Q242" i="3"/>
  <c r="R242" i="3" s="1"/>
  <c r="O242" i="3"/>
  <c r="P242" i="3" s="1"/>
  <c r="O258" i="3"/>
  <c r="P258" i="3" s="1"/>
  <c r="Q283" i="3"/>
  <c r="R283" i="3" s="1"/>
  <c r="O283" i="3"/>
  <c r="P283" i="3" s="1"/>
  <c r="Q303" i="3"/>
  <c r="R303" i="3" s="1"/>
  <c r="O303" i="3"/>
  <c r="P303" i="3" s="1"/>
  <c r="Q331" i="3"/>
  <c r="R331" i="3" s="1"/>
  <c r="O331" i="3"/>
  <c r="P331" i="3" s="1"/>
  <c r="Q357" i="3"/>
  <c r="R357" i="3" s="1"/>
  <c r="O357" i="3"/>
  <c r="P357" i="3" s="1"/>
  <c r="Q588" i="3"/>
  <c r="R588" i="3" s="1"/>
  <c r="O588" i="3"/>
  <c r="P588" i="3" s="1"/>
  <c r="Q6" i="3"/>
  <c r="R6" i="3" s="1"/>
  <c r="O6" i="3"/>
  <c r="P6" i="3" s="1"/>
  <c r="Q33" i="3"/>
  <c r="R33" i="3" s="1"/>
  <c r="O33" i="3"/>
  <c r="P33" i="3" s="1"/>
  <c r="Q53" i="3"/>
  <c r="R53" i="3" s="1"/>
  <c r="O53" i="3"/>
  <c r="P53" i="3" s="1"/>
  <c r="Q74" i="3"/>
  <c r="R74" i="3" s="1"/>
  <c r="O74" i="3"/>
  <c r="P74" i="3" s="1"/>
  <c r="O98" i="3"/>
  <c r="P98" i="3" s="1"/>
  <c r="Q128" i="3"/>
  <c r="R128" i="3" s="1"/>
  <c r="O128" i="3"/>
  <c r="P128" i="3" s="1"/>
  <c r="Q175" i="3"/>
  <c r="R175" i="3" s="1"/>
  <c r="O175" i="3"/>
  <c r="P175" i="3" s="1"/>
  <c r="Q196" i="3"/>
  <c r="R196" i="3" s="1"/>
  <c r="O196" i="3"/>
  <c r="P196" i="3" s="1"/>
  <c r="Q262" i="3"/>
  <c r="R262" i="3" s="1"/>
  <c r="O262" i="3"/>
  <c r="P262" i="3" s="1"/>
  <c r="O302" i="3"/>
  <c r="P302" i="3" s="1"/>
  <c r="S302" i="3" s="1"/>
  <c r="U302" i="3" s="1"/>
  <c r="Q338" i="3"/>
  <c r="R338" i="3" s="1"/>
  <c r="O338" i="3"/>
  <c r="P338" i="3" s="1"/>
  <c r="Q361" i="3"/>
  <c r="R361" i="3" s="1"/>
  <c r="O361" i="3"/>
  <c r="P361" i="3" s="1"/>
  <c r="Q379" i="3"/>
  <c r="R379" i="3" s="1"/>
  <c r="O379" i="3"/>
  <c r="P379" i="3" s="1"/>
  <c r="Q397" i="3"/>
  <c r="R397" i="3" s="1"/>
  <c r="O397" i="3"/>
  <c r="P397" i="3" s="1"/>
  <c r="Q413" i="3"/>
  <c r="R413" i="3" s="1"/>
  <c r="O413" i="3"/>
  <c r="P413" i="3" s="1"/>
  <c r="O453" i="3"/>
  <c r="P453" i="3" s="1"/>
  <c r="Q453" i="3"/>
  <c r="R453" i="3" s="1"/>
  <c r="Q477" i="3"/>
  <c r="R477" i="3" s="1"/>
  <c r="O477" i="3"/>
  <c r="P477" i="3" s="1"/>
  <c r="O509" i="3"/>
  <c r="P509" i="3" s="1"/>
  <c r="S509" i="3" s="1"/>
  <c r="Q563" i="3"/>
  <c r="R563" i="3" s="1"/>
  <c r="O563" i="3"/>
  <c r="P563" i="3" s="1"/>
  <c r="Q617" i="3"/>
  <c r="R617" i="3" s="1"/>
  <c r="O617" i="3"/>
  <c r="P617" i="3" s="1"/>
  <c r="Q641" i="3"/>
  <c r="R641" i="3" s="1"/>
  <c r="O641" i="3"/>
  <c r="P641" i="3" s="1"/>
  <c r="O17" i="3"/>
  <c r="P17" i="3" s="1"/>
  <c r="Q17" i="3"/>
  <c r="R17" i="3" s="1"/>
  <c r="O79" i="3"/>
  <c r="P79" i="3" s="1"/>
  <c r="Q79" i="3"/>
  <c r="R79" i="3" s="1"/>
  <c r="Q99" i="3"/>
  <c r="R99" i="3" s="1"/>
  <c r="O99" i="3"/>
  <c r="P99" i="3" s="1"/>
  <c r="Q129" i="3"/>
  <c r="R129" i="3" s="1"/>
  <c r="O129" i="3"/>
  <c r="P129" i="3" s="1"/>
  <c r="Q171" i="3"/>
  <c r="R171" i="3" s="1"/>
  <c r="O171" i="3"/>
  <c r="P171" i="3" s="1"/>
  <c r="Q225" i="3"/>
  <c r="R225" i="3" s="1"/>
  <c r="O225" i="3"/>
  <c r="P225" i="3" s="1"/>
  <c r="Q263" i="3"/>
  <c r="R263" i="3" s="1"/>
  <c r="O263" i="3"/>
  <c r="P263" i="3" s="1"/>
  <c r="Q291" i="3"/>
  <c r="R291" i="3" s="1"/>
  <c r="O291" i="3"/>
  <c r="P291" i="3" s="1"/>
  <c r="O307" i="3"/>
  <c r="P307" i="3" s="1"/>
  <c r="Q307" i="3"/>
  <c r="R307" i="3" s="1"/>
  <c r="O335" i="3"/>
  <c r="P335" i="3" s="1"/>
  <c r="S335" i="3" s="1"/>
  <c r="Q367" i="3"/>
  <c r="R367" i="3" s="1"/>
  <c r="O367" i="3"/>
  <c r="P367" i="3" s="1"/>
  <c r="O642" i="3"/>
  <c r="P642" i="3" s="1"/>
  <c r="Q642" i="3"/>
  <c r="R642" i="3" s="1"/>
  <c r="Q11" i="3"/>
  <c r="R11" i="3" s="1"/>
  <c r="O11" i="3"/>
  <c r="P11" i="3" s="1"/>
  <c r="Q37" i="3"/>
  <c r="R37" i="3" s="1"/>
  <c r="O37" i="3"/>
  <c r="P37" i="3" s="1"/>
  <c r="Q61" i="3"/>
  <c r="R61" i="3" s="1"/>
  <c r="O61" i="3"/>
  <c r="P61" i="3" s="1"/>
  <c r="Q81" i="3"/>
  <c r="R81" i="3" s="1"/>
  <c r="O81" i="3"/>
  <c r="P81" i="3" s="1"/>
  <c r="Q102" i="3"/>
  <c r="R102" i="3" s="1"/>
  <c r="O102" i="3"/>
  <c r="P102" i="3" s="1"/>
  <c r="Q132" i="3"/>
  <c r="R132" i="3" s="1"/>
  <c r="O132" i="3"/>
  <c r="P132" i="3" s="1"/>
  <c r="Q200" i="3"/>
  <c r="R200" i="3" s="1"/>
  <c r="O200" i="3"/>
  <c r="P200" i="3" s="1"/>
  <c r="Q237" i="3"/>
  <c r="R237" i="3" s="1"/>
  <c r="O237" i="3"/>
  <c r="P237" i="3" s="1"/>
  <c r="Q310" i="3"/>
  <c r="R310" i="3" s="1"/>
  <c r="O310" i="3"/>
  <c r="P310" i="3" s="1"/>
  <c r="Q349" i="3"/>
  <c r="R349" i="3" s="1"/>
  <c r="O349" i="3"/>
  <c r="P349" i="3" s="1"/>
  <c r="Q425" i="3"/>
  <c r="R425" i="3" s="1"/>
  <c r="O425" i="3"/>
  <c r="P425" i="3" s="1"/>
  <c r="Q481" i="3"/>
  <c r="R481" i="3" s="1"/>
  <c r="O481" i="3"/>
  <c r="P481" i="3" s="1"/>
  <c r="Q513" i="3"/>
  <c r="R513" i="3" s="1"/>
  <c r="O513" i="3"/>
  <c r="P513" i="3" s="1"/>
  <c r="O583" i="3"/>
  <c r="P583" i="3" s="1"/>
  <c r="S583" i="3" s="1"/>
  <c r="Q650" i="3"/>
  <c r="R650" i="3" s="1"/>
  <c r="O650" i="3"/>
  <c r="P650" i="3" s="1"/>
  <c r="O691" i="3"/>
  <c r="P691" i="3" s="1"/>
  <c r="S691" i="3" s="1"/>
  <c r="Q9" i="3"/>
  <c r="R9" i="3" s="1"/>
  <c r="O9" i="3"/>
  <c r="P9" i="3" s="1"/>
  <c r="Q87" i="3"/>
  <c r="R87" i="3" s="1"/>
  <c r="O87" i="3"/>
  <c r="P87" i="3" s="1"/>
  <c r="Q111" i="3"/>
  <c r="R111" i="3" s="1"/>
  <c r="O111" i="3"/>
  <c r="P111" i="3" s="1"/>
  <c r="Q181" i="3"/>
  <c r="R181" i="3" s="1"/>
  <c r="O181" i="3"/>
  <c r="P181" i="3" s="1"/>
  <c r="Q209" i="3"/>
  <c r="R209" i="3" s="1"/>
  <c r="O209" i="3"/>
  <c r="P209" i="3" s="1"/>
  <c r="Q254" i="3"/>
  <c r="R254" i="3" s="1"/>
  <c r="O254" i="3"/>
  <c r="P254" i="3" s="1"/>
  <c r="Q299" i="3"/>
  <c r="R299" i="3" s="1"/>
  <c r="O299" i="3"/>
  <c r="P299" i="3" s="1"/>
  <c r="Q327" i="3"/>
  <c r="R327" i="3" s="1"/>
  <c r="O327" i="3"/>
  <c r="P327" i="3" s="1"/>
  <c r="Q353" i="3"/>
  <c r="R353" i="3" s="1"/>
  <c r="O353" i="3"/>
  <c r="P353" i="3" s="1"/>
  <c r="Q418" i="3"/>
  <c r="R418" i="3" s="1"/>
  <c r="O418" i="3"/>
  <c r="P418" i="3" s="1"/>
  <c r="Q584" i="3"/>
  <c r="R584" i="3" s="1"/>
  <c r="O584" i="3"/>
  <c r="P584" i="3" s="1"/>
  <c r="Q28" i="3"/>
  <c r="R28" i="3" s="1"/>
  <c r="O28" i="3"/>
  <c r="P28" i="3" s="1"/>
  <c r="O49" i="3"/>
  <c r="P49" i="3" s="1"/>
  <c r="Q49" i="3"/>
  <c r="R49" i="3" s="1"/>
  <c r="Q70" i="3"/>
  <c r="R70" i="3" s="1"/>
  <c r="O70" i="3"/>
  <c r="P70" i="3" s="1"/>
  <c r="O31" i="3"/>
  <c r="P31" i="3" s="1"/>
  <c r="Q31" i="3"/>
  <c r="R31" i="3" s="1"/>
  <c r="Q154" i="3"/>
  <c r="R154" i="3" s="1"/>
  <c r="O154" i="3"/>
  <c r="P154" i="3" s="1"/>
  <c r="Q192" i="3"/>
  <c r="R192" i="3" s="1"/>
  <c r="O192" i="3"/>
  <c r="P192" i="3" s="1"/>
  <c r="Q220" i="3"/>
  <c r="R220" i="3" s="1"/>
  <c r="O220" i="3"/>
  <c r="P220" i="3" s="1"/>
  <c r="Q253" i="3"/>
  <c r="R253" i="3" s="1"/>
  <c r="O253" i="3"/>
  <c r="P253" i="3" s="1"/>
  <c r="O334" i="3"/>
  <c r="P334" i="3" s="1"/>
  <c r="Q334" i="3"/>
  <c r="R334" i="3" s="1"/>
  <c r="Q158" i="3"/>
  <c r="R158" i="3" s="1"/>
  <c r="O158" i="3"/>
  <c r="P158" i="3" s="1"/>
  <c r="O391" i="3"/>
  <c r="P391" i="3" s="1"/>
  <c r="S391" i="3" s="1"/>
  <c r="Q409" i="3"/>
  <c r="R409" i="3" s="1"/>
  <c r="O409" i="3"/>
  <c r="P409" i="3" s="1"/>
  <c r="Q437" i="3"/>
  <c r="R437" i="3" s="1"/>
  <c r="O437" i="3"/>
  <c r="P437" i="3" s="1"/>
  <c r="Q473" i="3"/>
  <c r="R473" i="3" s="1"/>
  <c r="O473" i="3"/>
  <c r="P473" i="3" s="1"/>
  <c r="O541" i="3"/>
  <c r="P541" i="3" s="1"/>
  <c r="S541" i="3" s="1"/>
  <c r="O603" i="3"/>
  <c r="P603" i="3" s="1"/>
  <c r="Q603" i="3"/>
  <c r="R603" i="3" s="1"/>
  <c r="Q637" i="3"/>
  <c r="R637" i="3" s="1"/>
  <c r="O637" i="3"/>
  <c r="P637" i="3" s="1"/>
  <c r="Q663" i="3"/>
  <c r="R663" i="3" s="1"/>
  <c r="O663" i="3"/>
  <c r="P663" i="3" s="1"/>
  <c r="Q344" i="3"/>
  <c r="R344" i="3" s="1"/>
  <c r="O344" i="3"/>
  <c r="P344" i="3" s="1"/>
  <c r="P347" i="3"/>
  <c r="O346" i="3"/>
  <c r="P346" i="3" s="1"/>
  <c r="Q346" i="3"/>
  <c r="R346" i="3" s="1"/>
  <c r="Q731" i="3"/>
  <c r="R731" i="3" s="1"/>
  <c r="O731" i="3"/>
  <c r="P731" i="3" s="1"/>
  <c r="Q394" i="3"/>
  <c r="R394" i="3" s="1"/>
  <c r="O394" i="3"/>
  <c r="P394" i="3" s="1"/>
  <c r="Q25" i="3"/>
  <c r="R25" i="3" s="1"/>
  <c r="O25" i="3"/>
  <c r="P25" i="3" s="1"/>
  <c r="Q521" i="3"/>
  <c r="R521" i="3" s="1"/>
  <c r="O521" i="3"/>
  <c r="P521" i="3" s="1"/>
  <c r="Q716" i="3"/>
  <c r="R716" i="3" s="1"/>
  <c r="O716" i="3"/>
  <c r="P716" i="3" s="1"/>
  <c r="Q208" i="3"/>
  <c r="R208" i="3" s="1"/>
  <c r="O208" i="3"/>
  <c r="P208" i="3" s="1"/>
  <c r="Q505" i="3"/>
  <c r="R505" i="3" s="1"/>
  <c r="O505" i="3"/>
  <c r="P505" i="3" s="1"/>
  <c r="Q645" i="3"/>
  <c r="R645" i="3" s="1"/>
  <c r="O645" i="3"/>
  <c r="P645" i="3" s="1"/>
  <c r="Q438" i="3"/>
  <c r="R438" i="3" s="1"/>
  <c r="O438" i="3"/>
  <c r="P438" i="3" s="1"/>
  <c r="Q564" i="3"/>
  <c r="R564" i="3" s="1"/>
  <c r="O564" i="3"/>
  <c r="P564" i="3" s="1"/>
  <c r="Q651" i="3"/>
  <c r="R651" i="3" s="1"/>
  <c r="O651" i="3"/>
  <c r="P651" i="3" s="1"/>
  <c r="Q708" i="3"/>
  <c r="R708" i="3" s="1"/>
  <c r="O708" i="3"/>
  <c r="P708" i="3" s="1"/>
  <c r="O8" i="3"/>
  <c r="P8" i="3" s="1"/>
  <c r="Q8" i="3"/>
  <c r="R8" i="3" s="1"/>
  <c r="Q611" i="3"/>
  <c r="R611" i="3" s="1"/>
  <c r="O611" i="3"/>
  <c r="P611" i="3" s="1"/>
  <c r="Q610" i="3"/>
  <c r="R610" i="3" s="1"/>
  <c r="O610" i="3"/>
  <c r="P610" i="3" s="1"/>
  <c r="Q54" i="3"/>
  <c r="R54" i="3" s="1"/>
  <c r="O54" i="3"/>
  <c r="P54" i="3" s="1"/>
  <c r="Q184" i="3"/>
  <c r="R184" i="3" s="1"/>
  <c r="O184" i="3"/>
  <c r="P184" i="3" s="1"/>
  <c r="Q378" i="3"/>
  <c r="R378" i="3" s="1"/>
  <c r="O378" i="3"/>
  <c r="P378" i="3" s="1"/>
  <c r="Q533" i="3"/>
  <c r="R533" i="3" s="1"/>
  <c r="O533" i="3"/>
  <c r="P533" i="3" s="1"/>
  <c r="Q599" i="3"/>
  <c r="R599" i="3" s="1"/>
  <c r="O599" i="3"/>
  <c r="P599" i="3" s="1"/>
  <c r="Q720" i="3"/>
  <c r="R720" i="3" s="1"/>
  <c r="O720" i="3"/>
  <c r="P720" i="3" s="1"/>
  <c r="Q62" i="3"/>
  <c r="R62" i="3" s="1"/>
  <c r="O62" i="3"/>
  <c r="P62" i="3" s="1"/>
  <c r="Q241" i="3"/>
  <c r="R241" i="3" s="1"/>
  <c r="O241" i="3"/>
  <c r="P241" i="3" s="1"/>
  <c r="Q485" i="3"/>
  <c r="R485" i="3" s="1"/>
  <c r="O485" i="3"/>
  <c r="P485" i="3" s="1"/>
  <c r="Q553" i="3"/>
  <c r="R553" i="3" s="1"/>
  <c r="O553" i="3"/>
  <c r="P553" i="3" s="1"/>
  <c r="Q671" i="3"/>
  <c r="R671" i="3" s="1"/>
  <c r="O671" i="3"/>
  <c r="P671" i="3" s="1"/>
  <c r="Q372" i="3"/>
  <c r="R372" i="3" s="1"/>
  <c r="O372" i="3"/>
  <c r="P372" i="3" s="1"/>
  <c r="Q398" i="3"/>
  <c r="R398" i="3" s="1"/>
  <c r="O398" i="3"/>
  <c r="P398" i="3" s="1"/>
  <c r="Q442" i="3"/>
  <c r="R442" i="3" s="1"/>
  <c r="O442" i="3"/>
  <c r="P442" i="3" s="1"/>
  <c r="O466" i="3"/>
  <c r="P466" i="3" s="1"/>
  <c r="Q466" i="3"/>
  <c r="R466" i="3" s="1"/>
  <c r="Q490" i="3"/>
  <c r="R490" i="3" s="1"/>
  <c r="O490" i="3"/>
  <c r="P490" i="3" s="1"/>
  <c r="Q530" i="3"/>
  <c r="R530" i="3" s="1"/>
  <c r="O530" i="3"/>
  <c r="P530" i="3" s="1"/>
  <c r="Q568" i="3"/>
  <c r="R568" i="3" s="1"/>
  <c r="O568" i="3"/>
  <c r="P568" i="3" s="1"/>
  <c r="Q604" i="3"/>
  <c r="R604" i="3" s="1"/>
  <c r="O604" i="3"/>
  <c r="P604" i="3" s="1"/>
  <c r="Q629" i="3"/>
  <c r="R629" i="3" s="1"/>
  <c r="O629" i="3"/>
  <c r="P629" i="3" s="1"/>
  <c r="O660" i="3"/>
  <c r="P660" i="3" s="1"/>
  <c r="Q660" i="3"/>
  <c r="R660" i="3" s="1"/>
  <c r="O692" i="3"/>
  <c r="P692" i="3" s="1"/>
  <c r="Q692" i="3"/>
  <c r="R692" i="3" s="1"/>
  <c r="Q713" i="3"/>
  <c r="R713" i="3" s="1"/>
  <c r="O713" i="3"/>
  <c r="P713" i="3" s="1"/>
  <c r="R443" i="3"/>
  <c r="O635" i="3"/>
  <c r="P635" i="3" s="1"/>
  <c r="Q635" i="3"/>
  <c r="R635" i="3" s="1"/>
  <c r="Q306" i="3"/>
  <c r="R306" i="3" s="1"/>
  <c r="O306" i="3"/>
  <c r="P306" i="3" s="1"/>
  <c r="Q392" i="3"/>
  <c r="R392" i="3" s="1"/>
  <c r="O392" i="3"/>
  <c r="P392" i="3" s="1"/>
  <c r="Q486" i="3"/>
  <c r="R486" i="3" s="1"/>
  <c r="O486" i="3"/>
  <c r="P486" i="3" s="1"/>
  <c r="Q596" i="3"/>
  <c r="R596" i="3" s="1"/>
  <c r="O596" i="3"/>
  <c r="P596" i="3" s="1"/>
  <c r="Q680" i="3"/>
  <c r="R680" i="3" s="1"/>
  <c r="O680" i="3"/>
  <c r="P680" i="3" s="1"/>
  <c r="O180" i="3"/>
  <c r="P180" i="3" s="1"/>
  <c r="Q180" i="3"/>
  <c r="R180" i="3" s="1"/>
  <c r="Q82" i="3"/>
  <c r="R82" i="3" s="1"/>
  <c r="O82" i="3"/>
  <c r="P82" i="3" s="1"/>
  <c r="Q449" i="3"/>
  <c r="R449" i="3" s="1"/>
  <c r="O449" i="3"/>
  <c r="P449" i="3" s="1"/>
  <c r="Q659" i="3"/>
  <c r="R659" i="3" s="1"/>
  <c r="O659" i="3"/>
  <c r="P659" i="3" s="1"/>
  <c r="Q249" i="3"/>
  <c r="R249" i="3" s="1"/>
  <c r="O249" i="3"/>
  <c r="P249" i="3" s="1"/>
  <c r="Q571" i="3"/>
  <c r="R571" i="3" s="1"/>
  <c r="O571" i="3"/>
  <c r="P571" i="3" s="1"/>
  <c r="Q446" i="3"/>
  <c r="R446" i="3" s="1"/>
  <c r="O446" i="3"/>
  <c r="P446" i="3" s="1"/>
  <c r="Q542" i="3"/>
  <c r="R542" i="3" s="1"/>
  <c r="O542" i="3"/>
  <c r="P542" i="3" s="1"/>
  <c r="O608" i="3"/>
  <c r="P608" i="3" s="1"/>
  <c r="Q608" i="3"/>
  <c r="R608" i="3" s="1"/>
  <c r="Q668" i="3"/>
  <c r="R668" i="3" s="1"/>
  <c r="O668" i="3"/>
  <c r="P668" i="3" s="1"/>
  <c r="Q717" i="3"/>
  <c r="R717" i="3" s="1"/>
  <c r="O717" i="3"/>
  <c r="P717" i="3" s="1"/>
  <c r="Q124" i="3"/>
  <c r="R124" i="3" s="1"/>
  <c r="O124" i="3"/>
  <c r="P124" i="3" s="1"/>
  <c r="Q587" i="3"/>
  <c r="R587" i="3" s="1"/>
  <c r="O587" i="3"/>
  <c r="P587" i="3" s="1"/>
  <c r="O314" i="3"/>
  <c r="P314" i="3" s="1"/>
  <c r="Q314" i="3"/>
  <c r="R314" i="3" s="1"/>
  <c r="Q458" i="3"/>
  <c r="R458" i="3" s="1"/>
  <c r="O458" i="3"/>
  <c r="P458" i="3" s="1"/>
  <c r="O526" i="3"/>
  <c r="P526" i="3" s="1"/>
  <c r="Q526" i="3"/>
  <c r="R526" i="3" s="1"/>
  <c r="Q625" i="3"/>
  <c r="R625" i="3" s="1"/>
  <c r="O625" i="3"/>
  <c r="P625" i="3" s="1"/>
  <c r="O736" i="3"/>
  <c r="P736" i="3" s="1"/>
  <c r="Q736" i="3"/>
  <c r="R736" i="3" s="1"/>
  <c r="Q613" i="3"/>
  <c r="R613" i="3" s="1"/>
  <c r="O613" i="3"/>
  <c r="P613" i="3" s="1"/>
  <c r="Q4" i="3"/>
  <c r="R4" i="3" s="1"/>
  <c r="O4" i="3"/>
  <c r="P4" i="3" s="1"/>
  <c r="Q282" i="3"/>
  <c r="R282" i="3" s="1"/>
  <c r="O282" i="3"/>
  <c r="P282" i="3" s="1"/>
  <c r="Q549" i="3"/>
  <c r="R549" i="3" s="1"/>
  <c r="O549" i="3"/>
  <c r="P549" i="3" s="1"/>
  <c r="O150" i="3"/>
  <c r="P150" i="3" s="1"/>
  <c r="Q150" i="3"/>
  <c r="R150" i="3" s="1"/>
  <c r="Q489" i="3"/>
  <c r="R489" i="3" s="1"/>
  <c r="O489" i="3"/>
  <c r="P489" i="3" s="1"/>
  <c r="O695" i="3"/>
  <c r="P695" i="3" s="1"/>
  <c r="Q695" i="3"/>
  <c r="R695" i="3" s="1"/>
  <c r="Q618" i="3"/>
  <c r="R618" i="3" s="1"/>
  <c r="O618" i="3"/>
  <c r="P618" i="3" s="1"/>
  <c r="Q402" i="3"/>
  <c r="R402" i="3" s="1"/>
  <c r="O402" i="3"/>
  <c r="P402" i="3" s="1"/>
  <c r="Q474" i="3"/>
  <c r="R474" i="3" s="1"/>
  <c r="O474" i="3"/>
  <c r="P474" i="3" s="1"/>
  <c r="O506" i="3"/>
  <c r="P506" i="3" s="1"/>
  <c r="Q506" i="3"/>
  <c r="R506" i="3" s="1"/>
  <c r="Q572" i="3"/>
  <c r="R572" i="3" s="1"/>
  <c r="O572" i="3"/>
  <c r="P572" i="3" s="1"/>
  <c r="Q638" i="3"/>
  <c r="R638" i="3" s="1"/>
  <c r="O638" i="3"/>
  <c r="P638" i="3" s="1"/>
  <c r="Q696" i="3"/>
  <c r="R696" i="3" s="1"/>
  <c r="O696" i="3"/>
  <c r="P696" i="3" s="1"/>
  <c r="O229" i="3"/>
  <c r="P229" i="3" s="1"/>
  <c r="Q229" i="3"/>
  <c r="R229" i="3" s="1"/>
  <c r="Q12" i="3"/>
  <c r="R12" i="3" s="1"/>
  <c r="O12" i="3"/>
  <c r="P12" i="3" s="1"/>
  <c r="O90" i="3"/>
  <c r="P90" i="3" s="1"/>
  <c r="Q90" i="3"/>
  <c r="R90" i="3" s="1"/>
  <c r="Q298" i="3"/>
  <c r="R298" i="3" s="1"/>
  <c r="O298" i="3"/>
  <c r="P298" i="3" s="1"/>
  <c r="Q517" i="3"/>
  <c r="R517" i="3" s="1"/>
  <c r="O517" i="3"/>
  <c r="P517" i="3" s="1"/>
  <c r="Q567" i="3"/>
  <c r="R567" i="3" s="1"/>
  <c r="O567" i="3"/>
  <c r="P567" i="3" s="1"/>
  <c r="O707" i="3"/>
  <c r="P707" i="3" s="1"/>
  <c r="Q707" i="3"/>
  <c r="R707" i="3" s="1"/>
  <c r="Q163" i="3"/>
  <c r="R163" i="3" s="1"/>
  <c r="O163" i="3"/>
  <c r="P163" i="3" s="1"/>
  <c r="Q257" i="3"/>
  <c r="R257" i="3" s="1"/>
  <c r="O257" i="3"/>
  <c r="P257" i="3" s="1"/>
  <c r="Q501" i="3"/>
  <c r="R501" i="3" s="1"/>
  <c r="O501" i="3"/>
  <c r="P501" i="3" s="1"/>
  <c r="Q607" i="3"/>
  <c r="R607" i="3" s="1"/>
  <c r="O607" i="3"/>
  <c r="P607" i="3" s="1"/>
  <c r="Q699" i="3"/>
  <c r="R699" i="3" s="1"/>
  <c r="O699" i="3"/>
  <c r="P699" i="3" s="1"/>
  <c r="Q380" i="3"/>
  <c r="R380" i="3" s="1"/>
  <c r="O380" i="3"/>
  <c r="P380" i="3" s="1"/>
  <c r="Q414" i="3"/>
  <c r="R414" i="3" s="1"/>
  <c r="O414" i="3"/>
  <c r="P414" i="3" s="1"/>
  <c r="Q450" i="3"/>
  <c r="R450" i="3" s="1"/>
  <c r="O450" i="3"/>
  <c r="P450" i="3" s="1"/>
  <c r="Q478" i="3"/>
  <c r="R478" i="3" s="1"/>
  <c r="O478" i="3"/>
  <c r="P478" i="3" s="1"/>
  <c r="Q510" i="3"/>
  <c r="R510" i="3" s="1"/>
  <c r="O510" i="3"/>
  <c r="P510" i="3" s="1"/>
  <c r="Q546" i="3"/>
  <c r="R546" i="3" s="1"/>
  <c r="O546" i="3"/>
  <c r="P546" i="3" s="1"/>
  <c r="Q576" i="3"/>
  <c r="R576" i="3" s="1"/>
  <c r="O576" i="3"/>
  <c r="P576" i="3" s="1"/>
  <c r="Q620" i="3"/>
  <c r="R620" i="3" s="1"/>
  <c r="O620" i="3"/>
  <c r="P620" i="3" s="1"/>
  <c r="Q646" i="3"/>
  <c r="R646" i="3" s="1"/>
  <c r="O646" i="3"/>
  <c r="P646" i="3" s="1"/>
  <c r="Q672" i="3"/>
  <c r="R672" i="3" s="1"/>
  <c r="O672" i="3"/>
  <c r="P672" i="3" s="1"/>
  <c r="Q700" i="3"/>
  <c r="R700" i="3" s="1"/>
  <c r="O700" i="3"/>
  <c r="P700" i="3" s="1"/>
  <c r="Q725" i="3"/>
  <c r="R725" i="3" s="1"/>
  <c r="O725" i="3"/>
  <c r="P725" i="3" s="1"/>
  <c r="R19" i="3"/>
  <c r="R654" i="3"/>
  <c r="R98" i="3"/>
  <c r="R239" i="3"/>
  <c r="R407" i="3"/>
  <c r="R459" i="3"/>
  <c r="R557" i="3"/>
  <c r="R228" i="3"/>
  <c r="X26" i="7" l="1"/>
  <c r="Y26" i="7" s="1"/>
  <c r="AA26" i="7" s="1"/>
  <c r="S575" i="3"/>
  <c r="T575" i="3" s="1"/>
  <c r="V575" i="3" s="1"/>
  <c r="Z23" i="7"/>
  <c r="AB23" i="7" s="1"/>
  <c r="X68" i="7"/>
  <c r="Z68" i="7" s="1"/>
  <c r="AB68" i="7" s="1"/>
  <c r="X42" i="7"/>
  <c r="Y42" i="7" s="1"/>
  <c r="AA42" i="7" s="1"/>
  <c r="A394" i="3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X69" i="7"/>
  <c r="Z69" i="7" s="1"/>
  <c r="AB69" i="7" s="1"/>
  <c r="X77" i="7"/>
  <c r="Z77" i="7" s="1"/>
  <c r="AB77" i="7" s="1"/>
  <c r="X76" i="7"/>
  <c r="Z76" i="7" s="1"/>
  <c r="Z64" i="7"/>
  <c r="AB64" i="7" s="1"/>
  <c r="X81" i="7"/>
  <c r="Y81" i="7" s="1"/>
  <c r="AA81" i="7" s="1"/>
  <c r="X34" i="7"/>
  <c r="Y34" i="7" s="1"/>
  <c r="AA34" i="7" s="1"/>
  <c r="X38" i="7"/>
  <c r="Z38" i="7" s="1"/>
  <c r="AB38" i="7" s="1"/>
  <c r="X25" i="9"/>
  <c r="Y25" i="9" s="1"/>
  <c r="AA25" i="9" s="1"/>
  <c r="X107" i="7"/>
  <c r="Y107" i="7" s="1"/>
  <c r="S320" i="3"/>
  <c r="T320" i="3" s="1"/>
  <c r="V320" i="3" s="1"/>
  <c r="X105" i="7"/>
  <c r="Z105" i="7" s="1"/>
  <c r="AB105" i="7" s="1"/>
  <c r="Y22" i="9"/>
  <c r="AA22" i="9" s="1"/>
  <c r="S538" i="3"/>
  <c r="U538" i="3" s="1"/>
  <c r="W538" i="3" s="1"/>
  <c r="X18" i="9"/>
  <c r="Y18" i="9" s="1"/>
  <c r="AA18" i="9" s="1"/>
  <c r="X14" i="7"/>
  <c r="Y14" i="7" s="1"/>
  <c r="AA14" i="7" s="1"/>
  <c r="X70" i="7"/>
  <c r="Y70" i="7" s="1"/>
  <c r="AA70" i="7" s="1"/>
  <c r="X20" i="9"/>
  <c r="Y20" i="9" s="1"/>
  <c r="AA20" i="9" s="1"/>
  <c r="X35" i="7"/>
  <c r="Z35" i="7" s="1"/>
  <c r="AB35" i="7" s="1"/>
  <c r="X58" i="7"/>
  <c r="Y58" i="7" s="1"/>
  <c r="AA58" i="7" s="1"/>
  <c r="X37" i="7"/>
  <c r="Y37" i="7" s="1"/>
  <c r="AA37" i="7" s="1"/>
  <c r="X61" i="7"/>
  <c r="Z61" i="7" s="1"/>
  <c r="X15" i="9"/>
  <c r="Y15" i="9" s="1"/>
  <c r="AA15" i="9" s="1"/>
  <c r="S559" i="3"/>
  <c r="U559" i="3" s="1"/>
  <c r="W559" i="3" s="1"/>
  <c r="S76" i="3"/>
  <c r="U76" i="3" s="1"/>
  <c r="W76" i="3" s="1"/>
  <c r="S295" i="3"/>
  <c r="T295" i="3" s="1"/>
  <c r="S362" i="3"/>
  <c r="T362" i="3" s="1"/>
  <c r="V362" i="3" s="1"/>
  <c r="S96" i="3"/>
  <c r="U96" i="3" s="1"/>
  <c r="W96" i="3" s="1"/>
  <c r="S704" i="3"/>
  <c r="U704" i="3" s="1"/>
  <c r="W704" i="3" s="1"/>
  <c r="S376" i="3"/>
  <c r="T376" i="3" s="1"/>
  <c r="V376" i="3" s="1"/>
  <c r="S676" i="3"/>
  <c r="U676" i="3" s="1"/>
  <c r="W676" i="3" s="1"/>
  <c r="S294" i="3"/>
  <c r="U294" i="3" s="1"/>
  <c r="W294" i="3" s="1"/>
  <c r="S224" i="3"/>
  <c r="U224" i="3" s="1"/>
  <c r="W224" i="3" s="1"/>
  <c r="S474" i="3"/>
  <c r="U474" i="3" s="1"/>
  <c r="W474" i="3" s="1"/>
  <c r="S410" i="3"/>
  <c r="U410" i="3" s="1"/>
  <c r="W410" i="3" s="1"/>
  <c r="S430" i="3"/>
  <c r="T430" i="3" s="1"/>
  <c r="V430" i="3" s="1"/>
  <c r="S733" i="3"/>
  <c r="T733" i="3" s="1"/>
  <c r="V733" i="3" s="1"/>
  <c r="S48" i="3"/>
  <c r="T48" i="3" s="1"/>
  <c r="V48" i="3" s="1"/>
  <c r="S711" i="3"/>
  <c r="U711" i="3" s="1"/>
  <c r="W711" i="3" s="1"/>
  <c r="S85" i="3"/>
  <c r="U85" i="3" s="1"/>
  <c r="W85" i="3" s="1"/>
  <c r="X6" i="7"/>
  <c r="Z6" i="7" s="1"/>
  <c r="AB6" i="7" s="1"/>
  <c r="X53" i="7"/>
  <c r="Y53" i="7" s="1"/>
  <c r="AA53" i="7" s="1"/>
  <c r="X16" i="9"/>
  <c r="Z16" i="9" s="1"/>
  <c r="AB16" i="9" s="1"/>
  <c r="X103" i="7"/>
  <c r="Y103" i="7" s="1"/>
  <c r="AA103" i="7" s="1"/>
  <c r="S168" i="3"/>
  <c r="U168" i="3" s="1"/>
  <c r="W168" i="3" s="1"/>
  <c r="X74" i="7"/>
  <c r="Y74" i="7" s="1"/>
  <c r="AA74" i="7" s="1"/>
  <c r="S545" i="3"/>
  <c r="T545" i="3" s="1"/>
  <c r="V545" i="3" s="1"/>
  <c r="S217" i="3"/>
  <c r="T217" i="3" s="1"/>
  <c r="V217" i="3" s="1"/>
  <c r="X101" i="7"/>
  <c r="Y101" i="7" s="1"/>
  <c r="AA101" i="7" s="1"/>
  <c r="X79" i="7"/>
  <c r="Y79" i="7" s="1"/>
  <c r="AA79" i="7" s="1"/>
  <c r="X33" i="7"/>
  <c r="Z33" i="7" s="1"/>
  <c r="AB33" i="7" s="1"/>
  <c r="X100" i="7"/>
  <c r="Y100" i="7" s="1"/>
  <c r="AA100" i="7" s="1"/>
  <c r="S578" i="3"/>
  <c r="U578" i="3" s="1"/>
  <c r="W578" i="3" s="1"/>
  <c r="X11" i="7"/>
  <c r="Z11" i="7" s="1"/>
  <c r="AB11" i="7" s="1"/>
  <c r="X16" i="7"/>
  <c r="Y16" i="7" s="1"/>
  <c r="X21" i="7"/>
  <c r="Z21" i="7" s="1"/>
  <c r="AB21" i="7" s="1"/>
  <c r="S330" i="3"/>
  <c r="T330" i="3" s="1"/>
  <c r="V330" i="3" s="1"/>
  <c r="X19" i="9"/>
  <c r="Y19" i="9" s="1"/>
  <c r="AA19" i="9" s="1"/>
  <c r="S197" i="3"/>
  <c r="T197" i="3" s="1"/>
  <c r="V197" i="3" s="1"/>
  <c r="S319" i="3"/>
  <c r="T319" i="3" s="1"/>
  <c r="V319" i="3" s="1"/>
  <c r="S628" i="3"/>
  <c r="T628" i="3" s="1"/>
  <c r="V628" i="3" s="1"/>
  <c r="S426" i="3"/>
  <c r="U426" i="3" s="1"/>
  <c r="W426" i="3" s="1"/>
  <c r="Y59" i="7"/>
  <c r="AA59" i="7" s="1"/>
  <c r="X60" i="7"/>
  <c r="Y60" i="7" s="1"/>
  <c r="AA60" i="7" s="1"/>
  <c r="X8" i="9"/>
  <c r="Z8" i="9" s="1"/>
  <c r="AB8" i="9" s="1"/>
  <c r="S72" i="3"/>
  <c r="U72" i="3" s="1"/>
  <c r="W72" i="3" s="1"/>
  <c r="X39" i="7"/>
  <c r="Z39" i="7" s="1"/>
  <c r="AB39" i="7" s="1"/>
  <c r="S519" i="3"/>
  <c r="T519" i="3" s="1"/>
  <c r="V519" i="3" s="1"/>
  <c r="X6" i="9"/>
  <c r="Z6" i="9" s="1"/>
  <c r="AB6" i="9" s="1"/>
  <c r="S579" i="3"/>
  <c r="U579" i="3" s="1"/>
  <c r="W579" i="3" s="1"/>
  <c r="S441" i="3"/>
  <c r="T441" i="3" s="1"/>
  <c r="V441" i="3" s="1"/>
  <c r="U202" i="3"/>
  <c r="W202" i="3" s="1"/>
  <c r="S179" i="3"/>
  <c r="T179" i="3" s="1"/>
  <c r="V179" i="3" s="1"/>
  <c r="S714" i="3"/>
  <c r="T714" i="3" s="1"/>
  <c r="V714" i="3" s="1"/>
  <c r="S108" i="3"/>
  <c r="T108" i="3" s="1"/>
  <c r="V108" i="3" s="1"/>
  <c r="S615" i="3"/>
  <c r="U615" i="3" s="1"/>
  <c r="W615" i="3" s="1"/>
  <c r="S470" i="3"/>
  <c r="U470" i="3" s="1"/>
  <c r="W470" i="3" s="1"/>
  <c r="S697" i="3"/>
  <c r="U697" i="3" s="1"/>
  <c r="W697" i="3" s="1"/>
  <c r="S685" i="3"/>
  <c r="T685" i="3" s="1"/>
  <c r="V685" i="3" s="1"/>
  <c r="X19" i="7"/>
  <c r="Z19" i="7" s="1"/>
  <c r="AB19" i="7" s="1"/>
  <c r="X22" i="7"/>
  <c r="Y22" i="7" s="1"/>
  <c r="AA22" i="7" s="1"/>
  <c r="X4" i="9"/>
  <c r="Z4" i="9" s="1"/>
  <c r="AB4" i="9" s="1"/>
  <c r="S235" i="3"/>
  <c r="T235" i="3" s="1"/>
  <c r="V235" i="3" s="1"/>
  <c r="S475" i="3"/>
  <c r="U475" i="3" s="1"/>
  <c r="W475" i="3" s="1"/>
  <c r="S186" i="3"/>
  <c r="T186" i="3" s="1"/>
  <c r="V186" i="3" s="1"/>
  <c r="S297" i="3"/>
  <c r="U297" i="3" s="1"/>
  <c r="W297" i="3" s="1"/>
  <c r="S465" i="3"/>
  <c r="T465" i="3" s="1"/>
  <c r="V465" i="3" s="1"/>
  <c r="S702" i="3"/>
  <c r="U702" i="3" s="1"/>
  <c r="W702" i="3" s="1"/>
  <c r="S606" i="3"/>
  <c r="U606" i="3" s="1"/>
  <c r="W606" i="3" s="1"/>
  <c r="X31" i="7"/>
  <c r="S336" i="3"/>
  <c r="U336" i="3" s="1"/>
  <c r="W336" i="3" s="1"/>
  <c r="S687" i="3"/>
  <c r="T687" i="3" s="1"/>
  <c r="V687" i="3" s="1"/>
  <c r="S228" i="3"/>
  <c r="U228" i="3" s="1"/>
  <c r="W228" i="3" s="1"/>
  <c r="U271" i="3"/>
  <c r="W271" i="3" s="1"/>
  <c r="S356" i="3"/>
  <c r="U356" i="3" s="1"/>
  <c r="W356" i="3" s="1"/>
  <c r="S602" i="3"/>
  <c r="U602" i="3" s="1"/>
  <c r="W602" i="3" s="1"/>
  <c r="S525" i="3"/>
  <c r="U525" i="3" s="1"/>
  <c r="W525" i="3" s="1"/>
  <c r="S507" i="3"/>
  <c r="T507" i="3" s="1"/>
  <c r="V507" i="3" s="1"/>
  <c r="X50" i="7"/>
  <c r="Z50" i="7" s="1"/>
  <c r="AB50" i="7" s="1"/>
  <c r="S476" i="3"/>
  <c r="T476" i="3" s="1"/>
  <c r="V476" i="3" s="1"/>
  <c r="S296" i="3"/>
  <c r="T296" i="3" s="1"/>
  <c r="V296" i="3" s="1"/>
  <c r="S605" i="3"/>
  <c r="T605" i="3" s="1"/>
  <c r="V605" i="3" s="1"/>
  <c r="S730" i="3"/>
  <c r="T730" i="3" s="1"/>
  <c r="V730" i="3" s="1"/>
  <c r="S121" i="3"/>
  <c r="T121" i="3" s="1"/>
  <c r="V121" i="3" s="1"/>
  <c r="S301" i="3"/>
  <c r="U301" i="3" s="1"/>
  <c r="W301" i="3" s="1"/>
  <c r="Y8" i="7"/>
  <c r="AA8" i="7" s="1"/>
  <c r="S595" i="3"/>
  <c r="T595" i="3" s="1"/>
  <c r="V595" i="3" s="1"/>
  <c r="X78" i="7"/>
  <c r="Y78" i="7" s="1"/>
  <c r="AA78" i="7" s="1"/>
  <c r="S326" i="3"/>
  <c r="U326" i="3" s="1"/>
  <c r="W326" i="3" s="1"/>
  <c r="S560" i="3"/>
  <c r="U560" i="3" s="1"/>
  <c r="W560" i="3" s="1"/>
  <c r="S630" i="3"/>
  <c r="U630" i="3" s="1"/>
  <c r="W630" i="3" s="1"/>
  <c r="S369" i="3"/>
  <c r="U369" i="3" s="1"/>
  <c r="W369" i="3" s="1"/>
  <c r="S670" i="3"/>
  <c r="T670" i="3" s="1"/>
  <c r="V670" i="3" s="1"/>
  <c r="S324" i="3"/>
  <c r="T324" i="3" s="1"/>
  <c r="V324" i="3" s="1"/>
  <c r="X24" i="9"/>
  <c r="Z24" i="9" s="1"/>
  <c r="AB24" i="9" s="1"/>
  <c r="X17" i="9"/>
  <c r="Z17" i="9" s="1"/>
  <c r="AB17" i="9" s="1"/>
  <c r="S103" i="3"/>
  <c r="U103" i="3" s="1"/>
  <c r="W103" i="3" s="1"/>
  <c r="S661" i="3"/>
  <c r="T661" i="3" s="1"/>
  <c r="V661" i="3" s="1"/>
  <c r="S133" i="3"/>
  <c r="T133" i="3" s="1"/>
  <c r="V133" i="3" s="1"/>
  <c r="U667" i="3"/>
  <c r="W667" i="3" s="1"/>
  <c r="S191" i="3"/>
  <c r="T191" i="3" s="1"/>
  <c r="V191" i="3" s="1"/>
  <c r="S655" i="3"/>
  <c r="U655" i="3" s="1"/>
  <c r="S684" i="3"/>
  <c r="T684" i="3" s="1"/>
  <c r="V684" i="3" s="1"/>
  <c r="S698" i="3"/>
  <c r="T698" i="3" s="1"/>
  <c r="V698" i="3" s="1"/>
  <c r="S29" i="3"/>
  <c r="T29" i="3" s="1"/>
  <c r="V29" i="3" s="1"/>
  <c r="S482" i="3"/>
  <c r="U482" i="3" s="1"/>
  <c r="W482" i="3" s="1"/>
  <c r="S341" i="3"/>
  <c r="U341" i="3" s="1"/>
  <c r="W341" i="3" s="1"/>
  <c r="X98" i="7"/>
  <c r="Z98" i="7" s="1"/>
  <c r="AB98" i="7" s="1"/>
  <c r="X23" i="9"/>
  <c r="Y23" i="9" s="1"/>
  <c r="AA23" i="9" s="1"/>
  <c r="X57" i="7"/>
  <c r="Z57" i="7" s="1"/>
  <c r="AB57" i="7" s="1"/>
  <c r="X83" i="7"/>
  <c r="Z83" i="7" s="1"/>
  <c r="S279" i="3"/>
  <c r="T279" i="3" s="1"/>
  <c r="V279" i="3" s="1"/>
  <c r="S703" i="3"/>
  <c r="T703" i="3" s="1"/>
  <c r="V703" i="3" s="1"/>
  <c r="S395" i="3"/>
  <c r="T395" i="3" s="1"/>
  <c r="V395" i="3" s="1"/>
  <c r="S269" i="3"/>
  <c r="U269" i="3" s="1"/>
  <c r="W269" i="3" s="1"/>
  <c r="S522" i="3"/>
  <c r="U522" i="3" s="1"/>
  <c r="W522" i="3" s="1"/>
  <c r="S174" i="3"/>
  <c r="U174" i="3" s="1"/>
  <c r="W174" i="3" s="1"/>
  <c r="S16" i="3"/>
  <c r="U16" i="3" s="1"/>
  <c r="W16" i="3" s="1"/>
  <c r="X85" i="7"/>
  <c r="S390" i="3"/>
  <c r="T390" i="3" s="1"/>
  <c r="V390" i="3" s="1"/>
  <c r="S728" i="3"/>
  <c r="U728" i="3" s="1"/>
  <c r="W728" i="3" s="1"/>
  <c r="S723" i="3"/>
  <c r="T723" i="3" s="1"/>
  <c r="V723" i="3" s="1"/>
  <c r="S223" i="3"/>
  <c r="T223" i="3" s="1"/>
  <c r="V223" i="3" s="1"/>
  <c r="S718" i="3"/>
  <c r="U718" i="3" s="1"/>
  <c r="W718" i="3" s="1"/>
  <c r="S275" i="3"/>
  <c r="T275" i="3" s="1"/>
  <c r="V275" i="3" s="1"/>
  <c r="S63" i="3"/>
  <c r="U63" i="3" s="1"/>
  <c r="W63" i="3" s="1"/>
  <c r="X90" i="7"/>
  <c r="Y90" i="7" s="1"/>
  <c r="AA90" i="7" s="1"/>
  <c r="Y56" i="7"/>
  <c r="AA56" i="7" s="1"/>
  <c r="X10" i="9"/>
  <c r="Y10" i="9" s="1"/>
  <c r="AA10" i="9" s="1"/>
  <c r="S368" i="3"/>
  <c r="U368" i="3" s="1"/>
  <c r="W368" i="3" s="1"/>
  <c r="X71" i="7"/>
  <c r="S104" i="3"/>
  <c r="T104" i="3" s="1"/>
  <c r="V104" i="3" s="1"/>
  <c r="U586" i="3"/>
  <c r="W586" i="3" s="1"/>
  <c r="S34" i="3"/>
  <c r="T34" i="3" s="1"/>
  <c r="V34" i="3" s="1"/>
  <c r="S255" i="3"/>
  <c r="T255" i="3" s="1"/>
  <c r="V255" i="3" s="1"/>
  <c r="S20" i="3"/>
  <c r="T20" i="3" s="1"/>
  <c r="V20" i="3" s="1"/>
  <c r="T417" i="3"/>
  <c r="V417" i="3" s="1"/>
  <c r="U454" i="3"/>
  <c r="W454" i="3" s="1"/>
  <c r="S622" i="3"/>
  <c r="T622" i="3" s="1"/>
  <c r="V622" i="3" s="1"/>
  <c r="S136" i="3"/>
  <c r="T136" i="3" s="1"/>
  <c r="V136" i="3" s="1"/>
  <c r="S313" i="3"/>
  <c r="U313" i="3" s="1"/>
  <c r="W313" i="3" s="1"/>
  <c r="X51" i="7"/>
  <c r="Z51" i="7" s="1"/>
  <c r="AB51" i="7" s="1"/>
  <c r="X106" i="7"/>
  <c r="Z106" i="7" s="1"/>
  <c r="AB106" i="7" s="1"/>
  <c r="X29" i="7"/>
  <c r="S339" i="3"/>
  <c r="U339" i="3" s="1"/>
  <c r="W339" i="3" s="1"/>
  <c r="R444" i="3"/>
  <c r="S444" i="3" s="1"/>
  <c r="R401" i="3"/>
  <c r="S401" i="3" s="1"/>
  <c r="U401" i="3" s="1"/>
  <c r="W401" i="3" s="1"/>
  <c r="S305" i="3"/>
  <c r="U305" i="3" s="1"/>
  <c r="W305" i="3" s="1"/>
  <c r="T287" i="3"/>
  <c r="V287" i="3" s="1"/>
  <c r="U287" i="3"/>
  <c r="W287" i="3" s="1"/>
  <c r="Y30" i="7"/>
  <c r="AA30" i="7" s="1"/>
  <c r="Z30" i="7"/>
  <c r="AB30" i="7" s="1"/>
  <c r="R274" i="3"/>
  <c r="S274" i="3" s="1"/>
  <c r="X88" i="7"/>
  <c r="W91" i="7"/>
  <c r="X91" i="7" s="1"/>
  <c r="S498" i="3"/>
  <c r="U498" i="3" s="1"/>
  <c r="W498" i="3" s="1"/>
  <c r="S210" i="3"/>
  <c r="U210" i="3" s="1"/>
  <c r="W210" i="3" s="1"/>
  <c r="R500" i="3"/>
  <c r="S500" i="3" s="1"/>
  <c r="T500" i="3" s="1"/>
  <c r="V500" i="3" s="1"/>
  <c r="S73" i="3"/>
  <c r="T73" i="3" s="1"/>
  <c r="V73" i="3" s="1"/>
  <c r="S30" i="3"/>
  <c r="T30" i="3" s="1"/>
  <c r="V30" i="3" s="1"/>
  <c r="S616" i="3"/>
  <c r="U616" i="3" s="1"/>
  <c r="W616" i="3" s="1"/>
  <c r="Y96" i="7"/>
  <c r="AA96" i="7" s="1"/>
  <c r="S88" i="3"/>
  <c r="T88" i="3" s="1"/>
  <c r="V88" i="3" s="1"/>
  <c r="S122" i="3"/>
  <c r="T122" i="3" s="1"/>
  <c r="V122" i="3" s="1"/>
  <c r="X73" i="7"/>
  <c r="Y73" i="7" s="1"/>
  <c r="AA73" i="7" s="1"/>
  <c r="S494" i="3"/>
  <c r="T494" i="3" s="1"/>
  <c r="V494" i="3" s="1"/>
  <c r="S160" i="3"/>
  <c r="U160" i="3" s="1"/>
  <c r="W160" i="3" s="1"/>
  <c r="S10" i="3"/>
  <c r="U10" i="3" s="1"/>
  <c r="W10" i="3" s="1"/>
  <c r="S412" i="3"/>
  <c r="U412" i="3" s="1"/>
  <c r="W412" i="3" s="1"/>
  <c r="T238" i="3"/>
  <c r="V238" i="3" s="1"/>
  <c r="U261" i="3"/>
  <c r="W261" i="3" s="1"/>
  <c r="S373" i="3"/>
  <c r="U373" i="3" s="1"/>
  <c r="W373" i="3" s="1"/>
  <c r="S462" i="3"/>
  <c r="U462" i="3" s="1"/>
  <c r="W462" i="3" s="1"/>
  <c r="S182" i="3"/>
  <c r="U182" i="3" s="1"/>
  <c r="S137" i="3"/>
  <c r="U137" i="3" s="1"/>
  <c r="W137" i="3" s="1"/>
  <c r="S581" i="3"/>
  <c r="T581" i="3" s="1"/>
  <c r="V581" i="3" s="1"/>
  <c r="S119" i="3"/>
  <c r="U119" i="3" s="1"/>
  <c r="W119" i="3" s="1"/>
  <c r="Z67" i="7"/>
  <c r="AB67" i="7" s="1"/>
  <c r="X32" i="7"/>
  <c r="Y32" i="7" s="1"/>
  <c r="AA32" i="7" s="1"/>
  <c r="S355" i="3"/>
  <c r="U355" i="3" s="1"/>
  <c r="W355" i="3" s="1"/>
  <c r="S273" i="3"/>
  <c r="U273" i="3" s="1"/>
  <c r="W273" i="3" s="1"/>
  <c r="X48" i="7"/>
  <c r="S332" i="3"/>
  <c r="U332" i="3" s="1"/>
  <c r="W332" i="3" s="1"/>
  <c r="X89" i="7"/>
  <c r="Z89" i="7" s="1"/>
  <c r="AB89" i="7" s="1"/>
  <c r="Y94" i="7"/>
  <c r="AA94" i="7" s="1"/>
  <c r="Y7" i="9"/>
  <c r="AA7" i="9" s="1"/>
  <c r="AA54" i="7"/>
  <c r="X9" i="9"/>
  <c r="X43" i="7"/>
  <c r="Z43" i="7" s="1"/>
  <c r="S434" i="3"/>
  <c r="T434" i="3" s="1"/>
  <c r="V434" i="3" s="1"/>
  <c r="S732" i="3"/>
  <c r="U732" i="3" s="1"/>
  <c r="W732" i="3" s="1"/>
  <c r="X65" i="7"/>
  <c r="Z65" i="7" s="1"/>
  <c r="AB65" i="7" s="1"/>
  <c r="X41" i="7"/>
  <c r="Z41" i="7" s="1"/>
  <c r="AB41" i="7" s="1"/>
  <c r="S701" i="3"/>
  <c r="U701" i="3" s="1"/>
  <c r="W701" i="3" s="1"/>
  <c r="S138" i="3"/>
  <c r="U138" i="3" s="1"/>
  <c r="W138" i="3" s="1"/>
  <c r="U741" i="3"/>
  <c r="W741" i="3" s="1"/>
  <c r="S460" i="3"/>
  <c r="T460" i="3" s="1"/>
  <c r="V460" i="3" s="1"/>
  <c r="S694" i="3"/>
  <c r="U694" i="3" s="1"/>
  <c r="W694" i="3" s="1"/>
  <c r="S421" i="3"/>
  <c r="U421" i="3" s="1"/>
  <c r="W421" i="3" s="1"/>
  <c r="S653" i="3"/>
  <c r="T653" i="3" s="1"/>
  <c r="V653" i="3" s="1"/>
  <c r="S141" i="3"/>
  <c r="U141" i="3" s="1"/>
  <c r="W141" i="3" s="1"/>
  <c r="Z92" i="7"/>
  <c r="AB92" i="7" s="1"/>
  <c r="S322" i="3"/>
  <c r="U322" i="3" s="1"/>
  <c r="W322" i="3" s="1"/>
  <c r="S683" i="3"/>
  <c r="T683" i="3" s="1"/>
  <c r="V683" i="3" s="1"/>
  <c r="S340" i="3"/>
  <c r="U340" i="3" s="1"/>
  <c r="W340" i="3" s="1"/>
  <c r="S433" i="3"/>
  <c r="U433" i="3" s="1"/>
  <c r="W433" i="3" s="1"/>
  <c r="S517" i="3"/>
  <c r="T517" i="3" s="1"/>
  <c r="V517" i="3" s="1"/>
  <c r="S428" i="3"/>
  <c r="T428" i="3" s="1"/>
  <c r="V428" i="3" s="1"/>
  <c r="S719" i="3"/>
  <c r="U719" i="3" s="1"/>
  <c r="W719" i="3" s="1"/>
  <c r="S443" i="3"/>
  <c r="T443" i="3" s="1"/>
  <c r="V443" i="3" s="1"/>
  <c r="S190" i="3"/>
  <c r="T190" i="3" s="1"/>
  <c r="V190" i="3" s="1"/>
  <c r="S139" i="3"/>
  <c r="T139" i="3" s="1"/>
  <c r="V139" i="3" s="1"/>
  <c r="S311" i="3"/>
  <c r="U311" i="3" s="1"/>
  <c r="W311" i="3" s="1"/>
  <c r="S253" i="3"/>
  <c r="T253" i="3" s="1"/>
  <c r="V253" i="3" s="1"/>
  <c r="O649" i="3"/>
  <c r="P649" i="3" s="1"/>
  <c r="S649" i="3" s="1"/>
  <c r="S529" i="3"/>
  <c r="T529" i="3" s="1"/>
  <c r="V529" i="3" s="1"/>
  <c r="S558" i="3"/>
  <c r="U558" i="3" s="1"/>
  <c r="W558" i="3" s="1"/>
  <c r="S387" i="3"/>
  <c r="T387" i="3" s="1"/>
  <c r="V387" i="3" s="1"/>
  <c r="S59" i="3"/>
  <c r="U59" i="3" s="1"/>
  <c r="W59" i="3" s="1"/>
  <c r="X5" i="9"/>
  <c r="Z5" i="9" s="1"/>
  <c r="AB5" i="9" s="1"/>
  <c r="S512" i="3"/>
  <c r="U512" i="3" s="1"/>
  <c r="W512" i="3" s="1"/>
  <c r="S169" i="3"/>
  <c r="T169" i="3" s="1"/>
  <c r="V169" i="3" s="1"/>
  <c r="Z12" i="7"/>
  <c r="AB12" i="7" s="1"/>
  <c r="X12" i="9"/>
  <c r="Z12" i="9" s="1"/>
  <c r="AB12" i="9" s="1"/>
  <c r="X95" i="7"/>
  <c r="Y95" i="7" s="1"/>
  <c r="AA95" i="7" s="1"/>
  <c r="X62" i="7"/>
  <c r="Y62" i="7" s="1"/>
  <c r="AA62" i="7" s="1"/>
  <c r="X25" i="7"/>
  <c r="S83" i="3"/>
  <c r="T83" i="3" s="1"/>
  <c r="V83" i="3" s="1"/>
  <c r="X27" i="7"/>
  <c r="Z27" i="7" s="1"/>
  <c r="AB27" i="7" s="1"/>
  <c r="Y20" i="7"/>
  <c r="AA20" i="7" s="1"/>
  <c r="Z18" i="7"/>
  <c r="AB18" i="7" s="1"/>
  <c r="Y102" i="7"/>
  <c r="AA102" i="7" s="1"/>
  <c r="S304" i="3"/>
  <c r="T304" i="3" s="1"/>
  <c r="V304" i="3" s="1"/>
  <c r="T656" i="3"/>
  <c r="V656" i="3" s="1"/>
  <c r="S44" i="3"/>
  <c r="U44" i="3" s="1"/>
  <c r="W44" i="3" s="1"/>
  <c r="S45" i="3"/>
  <c r="S600" i="3"/>
  <c r="S623" i="3"/>
  <c r="T623" i="3" s="1"/>
  <c r="V623" i="3" s="1"/>
  <c r="S161" i="3"/>
  <c r="T161" i="3" s="1"/>
  <c r="V161" i="3" s="1"/>
  <c r="S170" i="3"/>
  <c r="U170" i="3" s="1"/>
  <c r="W170" i="3" s="1"/>
  <c r="S582" i="3"/>
  <c r="T582" i="3" s="1"/>
  <c r="V582" i="3" s="1"/>
  <c r="S95" i="3"/>
  <c r="T290" i="3"/>
  <c r="V290" i="3" s="1"/>
  <c r="S151" i="3"/>
  <c r="T151" i="3" s="1"/>
  <c r="V151" i="3" s="1"/>
  <c r="S502" i="3"/>
  <c r="T502" i="3" s="1"/>
  <c r="V502" i="3" s="1"/>
  <c r="S207" i="3"/>
  <c r="U207" i="3" s="1"/>
  <c r="W207" i="3" s="1"/>
  <c r="S188" i="3"/>
  <c r="T188" i="3" s="1"/>
  <c r="V188" i="3" s="1"/>
  <c r="S422" i="3"/>
  <c r="T422" i="3" s="1"/>
  <c r="V422" i="3" s="1"/>
  <c r="S609" i="3"/>
  <c r="T609" i="3" s="1"/>
  <c r="V609" i="3" s="1"/>
  <c r="S315" i="3"/>
  <c r="T315" i="3" s="1"/>
  <c r="V315" i="3" s="1"/>
  <c r="S142" i="3"/>
  <c r="U142" i="3" s="1"/>
  <c r="W142" i="3" s="1"/>
  <c r="S461" i="3"/>
  <c r="U461" i="3" s="1"/>
  <c r="W461" i="3" s="1"/>
  <c r="Z54" i="7"/>
  <c r="AB54" i="7" s="1"/>
  <c r="AB102" i="7"/>
  <c r="AA12" i="7"/>
  <c r="Z52" i="7"/>
  <c r="AB52" i="7" s="1"/>
  <c r="X24" i="7"/>
  <c r="Z24" i="7" s="1"/>
  <c r="AB24" i="7" s="1"/>
  <c r="X55" i="7"/>
  <c r="X49" i="7"/>
  <c r="Z49" i="7" s="1"/>
  <c r="AB49" i="7" s="1"/>
  <c r="S166" i="3"/>
  <c r="T166" i="3" s="1"/>
  <c r="V166" i="3" s="1"/>
  <c r="S371" i="3"/>
  <c r="U371" i="3" s="1"/>
  <c r="W371" i="3" s="1"/>
  <c r="S712" i="3"/>
  <c r="U712" i="3" s="1"/>
  <c r="W712" i="3" s="1"/>
  <c r="S272" i="3"/>
  <c r="U272" i="3" s="1"/>
  <c r="W272" i="3" s="1"/>
  <c r="S250" i="3"/>
  <c r="U250" i="3" s="1"/>
  <c r="W250" i="3" s="1"/>
  <c r="S543" i="3"/>
  <c r="U543" i="3" s="1"/>
  <c r="W543" i="3" s="1"/>
  <c r="U153" i="3"/>
  <c r="W153" i="3" s="1"/>
  <c r="S92" i="3"/>
  <c r="T92" i="3" s="1"/>
  <c r="V92" i="3" s="1"/>
  <c r="S738" i="3"/>
  <c r="U738" i="3" s="1"/>
  <c r="W738" i="3" s="1"/>
  <c r="S218" i="3"/>
  <c r="U218" i="3" s="1"/>
  <c r="W218" i="3" s="1"/>
  <c r="Y17" i="7"/>
  <c r="AA17" i="7" s="1"/>
  <c r="X40" i="7"/>
  <c r="Z40" i="7" s="1"/>
  <c r="AB40" i="7" s="1"/>
  <c r="X5" i="7"/>
  <c r="Y5" i="7" s="1"/>
  <c r="AA5" i="7" s="1"/>
  <c r="T80" i="3"/>
  <c r="V80" i="3" s="1"/>
  <c r="U80" i="3"/>
  <c r="W80" i="3" s="1"/>
  <c r="U288" i="3"/>
  <c r="W288" i="3" s="1"/>
  <c r="T288" i="3"/>
  <c r="V288" i="3" s="1"/>
  <c r="X97" i="7"/>
  <c r="U15" i="3"/>
  <c r="W15" i="3" s="1"/>
  <c r="S280" i="3"/>
  <c r="S252" i="3"/>
  <c r="T252" i="3" s="1"/>
  <c r="V252" i="3" s="1"/>
  <c r="S22" i="3"/>
  <c r="T22" i="3" s="1"/>
  <c r="V22" i="3" s="1"/>
  <c r="S520" i="3"/>
  <c r="T520" i="3" s="1"/>
  <c r="V520" i="3" s="1"/>
  <c r="S452" i="3"/>
  <c r="U452" i="3" s="1"/>
  <c r="W452" i="3" s="1"/>
  <c r="S621" i="3"/>
  <c r="T621" i="3" s="1"/>
  <c r="V621" i="3" s="1"/>
  <c r="Z17" i="7"/>
  <c r="AB17" i="7" s="1"/>
  <c r="Z15" i="7"/>
  <c r="AB15" i="7" s="1"/>
  <c r="X28" i="7"/>
  <c r="X84" i="7"/>
  <c r="S308" i="3"/>
  <c r="T308" i="3" s="1"/>
  <c r="V308" i="3" s="1"/>
  <c r="Z47" i="7"/>
  <c r="AB47" i="7" s="1"/>
  <c r="Y47" i="7"/>
  <c r="AA47" i="7" s="1"/>
  <c r="X36" i="7"/>
  <c r="Z66" i="7"/>
  <c r="AB66" i="7" s="1"/>
  <c r="Y66" i="7"/>
  <c r="AA66" i="7" s="1"/>
  <c r="X44" i="7"/>
  <c r="S159" i="3"/>
  <c r="T159" i="3" s="1"/>
  <c r="V159" i="3" s="1"/>
  <c r="S118" i="3"/>
  <c r="U118" i="3" s="1"/>
  <c r="W118" i="3" s="1"/>
  <c r="S266" i="3"/>
  <c r="T266" i="3" s="1"/>
  <c r="V266" i="3" s="1"/>
  <c r="S679" i="3"/>
  <c r="U679" i="3" s="1"/>
  <c r="W679" i="3" s="1"/>
  <c r="AB94" i="7"/>
  <c r="X13" i="9"/>
  <c r="Z46" i="7"/>
  <c r="AB46" i="7" s="1"/>
  <c r="Y46" i="7"/>
  <c r="AA46" i="7" s="1"/>
  <c r="X9" i="7"/>
  <c r="S134" i="3"/>
  <c r="U134" i="3" s="1"/>
  <c r="W134" i="3" s="1"/>
  <c r="S93" i="3"/>
  <c r="T93" i="3" s="1"/>
  <c r="V93" i="3" s="1"/>
  <c r="S343" i="3"/>
  <c r="T343" i="3" s="1"/>
  <c r="V343" i="3" s="1"/>
  <c r="S347" i="3"/>
  <c r="T347" i="3" s="1"/>
  <c r="V347" i="3" s="1"/>
  <c r="S350" i="3"/>
  <c r="U350" i="3" s="1"/>
  <c r="W350" i="3" s="1"/>
  <c r="S487" i="3"/>
  <c r="U487" i="3" s="1"/>
  <c r="W487" i="3" s="1"/>
  <c r="S144" i="3"/>
  <c r="U144" i="3" s="1"/>
  <c r="W144" i="3" s="1"/>
  <c r="S669" i="3"/>
  <c r="U669" i="3" s="1"/>
  <c r="W669" i="3" s="1"/>
  <c r="S78" i="3"/>
  <c r="U78" i="3" s="1"/>
  <c r="W78" i="3" s="1"/>
  <c r="S631" i="3"/>
  <c r="T631" i="3" s="1"/>
  <c r="V631" i="3" s="1"/>
  <c r="S386" i="3"/>
  <c r="T386" i="3" s="1"/>
  <c r="V386" i="3" s="1"/>
  <c r="Z7" i="7"/>
  <c r="AB7" i="7" s="1"/>
  <c r="Y7" i="7"/>
  <c r="AA7" i="7" s="1"/>
  <c r="X21" i="9"/>
  <c r="T515" i="3"/>
  <c r="V515" i="3" s="1"/>
  <c r="U515" i="3"/>
  <c r="W515" i="3" s="1"/>
  <c r="Y10" i="7"/>
  <c r="AA10" i="7" s="1"/>
  <c r="Z10" i="7"/>
  <c r="AB10" i="7" s="1"/>
  <c r="S115" i="3"/>
  <c r="T115" i="3" s="1"/>
  <c r="V115" i="3" s="1"/>
  <c r="S523" i="3"/>
  <c r="T523" i="3" s="1"/>
  <c r="V523" i="3" s="1"/>
  <c r="S508" i="3"/>
  <c r="U508" i="3" s="1"/>
  <c r="W508" i="3" s="1"/>
  <c r="S479" i="3"/>
  <c r="U479" i="3" s="1"/>
  <c r="W479" i="3" s="1"/>
  <c r="S471" i="3"/>
  <c r="T471" i="3" s="1"/>
  <c r="V471" i="3" s="1"/>
  <c r="R147" i="3"/>
  <c r="S147" i="3" s="1"/>
  <c r="S234" i="3"/>
  <c r="T234" i="3" s="1"/>
  <c r="V234" i="3" s="1"/>
  <c r="Y80" i="7"/>
  <c r="AA80" i="7" s="1"/>
  <c r="Z80" i="7"/>
  <c r="AB80" i="7" s="1"/>
  <c r="Y104" i="7"/>
  <c r="AA104" i="7" s="1"/>
  <c r="Z104" i="7"/>
  <c r="AB104" i="7" s="1"/>
  <c r="S682" i="3"/>
  <c r="T682" i="3" s="1"/>
  <c r="V682" i="3" s="1"/>
  <c r="S673" i="3"/>
  <c r="T673" i="3" s="1"/>
  <c r="V673" i="3" s="1"/>
  <c r="S116" i="3"/>
  <c r="S556" i="3"/>
  <c r="U556" i="3" s="1"/>
  <c r="W556" i="3" s="1"/>
  <c r="S24" i="3"/>
  <c r="T24" i="3" s="1"/>
  <c r="V24" i="3" s="1"/>
  <c r="S227" i="3"/>
  <c r="U227" i="3" s="1"/>
  <c r="W227" i="3" s="1"/>
  <c r="Y72" i="7"/>
  <c r="AA72" i="7" s="1"/>
  <c r="Z72" i="7"/>
  <c r="AB72" i="7" s="1"/>
  <c r="Z75" i="7"/>
  <c r="AB75" i="7" s="1"/>
  <c r="Y75" i="7"/>
  <c r="AA75" i="7" s="1"/>
  <c r="Y11" i="9"/>
  <c r="AA11" i="9" s="1"/>
  <c r="Z11" i="9"/>
  <c r="AB11" i="9" s="1"/>
  <c r="S282" i="3"/>
  <c r="U282" i="3" s="1"/>
  <c r="W282" i="3" s="1"/>
  <c r="S372" i="3"/>
  <c r="U372" i="3" s="1"/>
  <c r="W372" i="3" s="1"/>
  <c r="S451" i="3"/>
  <c r="U451" i="3" s="1"/>
  <c r="W451" i="3" s="1"/>
  <c r="U259" i="3"/>
  <c r="W259" i="3" s="1"/>
  <c r="S721" i="3"/>
  <c r="U721" i="3" s="1"/>
  <c r="W721" i="3" s="1"/>
  <c r="S690" i="3"/>
  <c r="S389" i="3"/>
  <c r="S514" i="3"/>
  <c r="U514" i="3" s="1"/>
  <c r="W514" i="3" s="1"/>
  <c r="S358" i="3"/>
  <c r="U358" i="3" s="1"/>
  <c r="W358" i="3" s="1"/>
  <c r="S39" i="3"/>
  <c r="U39" i="3" s="1"/>
  <c r="W39" i="3" s="1"/>
  <c r="S149" i="3"/>
  <c r="T149" i="3" s="1"/>
  <c r="V149" i="3" s="1"/>
  <c r="S627" i="3"/>
  <c r="T627" i="3" s="1"/>
  <c r="V627" i="3" s="1"/>
  <c r="Y93" i="7"/>
  <c r="AA93" i="7" s="1"/>
  <c r="Z93" i="7"/>
  <c r="AB93" i="7" s="1"/>
  <c r="Z4" i="7"/>
  <c r="AB4" i="7" s="1"/>
  <c r="Y4" i="7"/>
  <c r="AA4" i="7" s="1"/>
  <c r="Z86" i="7"/>
  <c r="AB86" i="7" s="1"/>
  <c r="Y86" i="7"/>
  <c r="AA86" i="7" s="1"/>
  <c r="Y99" i="7"/>
  <c r="AA99" i="7" s="1"/>
  <c r="Z99" i="7"/>
  <c r="AB99" i="7" s="1"/>
  <c r="Z63" i="7"/>
  <c r="AB63" i="7" s="1"/>
  <c r="Y63" i="7"/>
  <c r="AA63" i="7" s="1"/>
  <c r="Z87" i="7"/>
  <c r="AB87" i="7" s="1"/>
  <c r="Y87" i="7"/>
  <c r="AA87" i="7" s="1"/>
  <c r="S472" i="3"/>
  <c r="T472" i="3" s="1"/>
  <c r="V472" i="3" s="1"/>
  <c r="Z82" i="7"/>
  <c r="AB82" i="7" s="1"/>
  <c r="Y82" i="7"/>
  <c r="AA82" i="7" s="1"/>
  <c r="Z14" i="9"/>
  <c r="AB14" i="9" s="1"/>
  <c r="Y14" i="9"/>
  <c r="AA14" i="9" s="1"/>
  <c r="Y13" i="7"/>
  <c r="AA13" i="7" s="1"/>
  <c r="Z13" i="7"/>
  <c r="AB13" i="7" s="1"/>
  <c r="Z45" i="7"/>
  <c r="AB45" i="7" s="1"/>
  <c r="Y45" i="7"/>
  <c r="AA45" i="7" s="1"/>
  <c r="S726" i="3"/>
  <c r="U726" i="3" s="1"/>
  <c r="W726" i="3" s="1"/>
  <c r="U212" i="3"/>
  <c r="W212" i="3" s="1"/>
  <c r="S285" i="3"/>
  <c r="U285" i="3" s="1"/>
  <c r="W285" i="3" s="1"/>
  <c r="S198" i="3"/>
  <c r="T198" i="3" s="1"/>
  <c r="V198" i="3" s="1"/>
  <c r="U657" i="3"/>
  <c r="W657" i="3" s="1"/>
  <c r="T555" i="3"/>
  <c r="V555" i="3" s="1"/>
  <c r="T57" i="3"/>
  <c r="V57" i="3" s="1"/>
  <c r="S187" i="3"/>
  <c r="U187" i="3" s="1"/>
  <c r="W187" i="3" s="1"/>
  <c r="S258" i="3"/>
  <c r="U258" i="3" s="1"/>
  <c r="W258" i="3" s="1"/>
  <c r="S50" i="3"/>
  <c r="U50" i="3" s="1"/>
  <c r="W50" i="3" s="1"/>
  <c r="S300" i="3"/>
  <c r="T710" i="3"/>
  <c r="V710" i="3" s="1"/>
  <c r="U328" i="3"/>
  <c r="W328" i="3" s="1"/>
  <c r="S276" i="3"/>
  <c r="U276" i="3" s="1"/>
  <c r="S706" i="3"/>
  <c r="T706" i="3" s="1"/>
  <c r="V706" i="3" s="1"/>
  <c r="S178" i="3"/>
  <c r="T178" i="3" s="1"/>
  <c r="V178" i="3" s="1"/>
  <c r="S678" i="3"/>
  <c r="U678" i="3" s="1"/>
  <c r="W678" i="3" s="1"/>
  <c r="S352" i="3"/>
  <c r="U352" i="3" s="1"/>
  <c r="W352" i="3" s="1"/>
  <c r="S618" i="3"/>
  <c r="U618" i="3" s="1"/>
  <c r="W618" i="3" s="1"/>
  <c r="S739" i="3"/>
  <c r="U739" i="3" s="1"/>
  <c r="W739" i="3" s="1"/>
  <c r="S201" i="3"/>
  <c r="T201" i="3" s="1"/>
  <c r="V201" i="3" s="1"/>
  <c r="S722" i="3"/>
  <c r="T722" i="3" s="1"/>
  <c r="V722" i="3" s="1"/>
  <c r="U677" i="3"/>
  <c r="W677" i="3" s="1"/>
  <c r="S573" i="3"/>
  <c r="U573" i="3" s="1"/>
  <c r="W573" i="3" s="1"/>
  <c r="S245" i="3"/>
  <c r="T245" i="3" s="1"/>
  <c r="V245" i="3" s="1"/>
  <c r="S662" i="3"/>
  <c r="S131" i="3"/>
  <c r="T131" i="3" s="1"/>
  <c r="V131" i="3" s="1"/>
  <c r="S155" i="3"/>
  <c r="S167" i="3"/>
  <c r="T167" i="3" s="1"/>
  <c r="V167" i="3" s="1"/>
  <c r="S648" i="3"/>
  <c r="U648" i="3" s="1"/>
  <c r="W648" i="3" s="1"/>
  <c r="U135" i="3"/>
  <c r="W135" i="3" s="1"/>
  <c r="T135" i="3"/>
  <c r="V135" i="3" s="1"/>
  <c r="S481" i="3"/>
  <c r="U481" i="3" s="1"/>
  <c r="W481" i="3" s="1"/>
  <c r="S230" i="3"/>
  <c r="T230" i="3" s="1"/>
  <c r="V230" i="3" s="1"/>
  <c r="S544" i="3"/>
  <c r="T544" i="3" s="1"/>
  <c r="V544" i="3" s="1"/>
  <c r="S113" i="3"/>
  <c r="T113" i="3" s="1"/>
  <c r="V113" i="3" s="1"/>
  <c r="S551" i="3"/>
  <c r="U551" i="3" s="1"/>
  <c r="W551" i="3" s="1"/>
  <c r="S404" i="3"/>
  <c r="T404" i="3" s="1"/>
  <c r="V404" i="3" s="1"/>
  <c r="S317" i="3"/>
  <c r="U317" i="3" s="1"/>
  <c r="W317" i="3" s="1"/>
  <c r="S580" i="3"/>
  <c r="S26" i="3"/>
  <c r="S196" i="3"/>
  <c r="U196" i="3" s="1"/>
  <c r="W196" i="3" s="1"/>
  <c r="S177" i="3"/>
  <c r="U177" i="3" s="1"/>
  <c r="W177" i="3" s="1"/>
  <c r="S516" i="3"/>
  <c r="U516" i="3" s="1"/>
  <c r="W516" i="3" s="1"/>
  <c r="S534" i="3"/>
  <c r="S98" i="3"/>
  <c r="U98" i="3" s="1"/>
  <c r="W98" i="3" s="1"/>
  <c r="S709" i="3"/>
  <c r="S652" i="3"/>
  <c r="T633" i="3"/>
  <c r="V633" i="3" s="1"/>
  <c r="S688" i="3"/>
  <c r="S158" i="3"/>
  <c r="U158" i="3" s="1"/>
  <c r="W158" i="3" s="1"/>
  <c r="S79" i="3"/>
  <c r="T79" i="3" s="1"/>
  <c r="V79" i="3" s="1"/>
  <c r="S348" i="3"/>
  <c r="U348" i="3" s="1"/>
  <c r="W348" i="3" s="1"/>
  <c r="S101" i="3"/>
  <c r="T101" i="3" s="1"/>
  <c r="S284" i="3"/>
  <c r="U284" i="3" s="1"/>
  <c r="W284" i="3" s="1"/>
  <c r="S226" i="3"/>
  <c r="U226" i="3" s="1"/>
  <c r="W226" i="3" s="1"/>
  <c r="U674" i="3"/>
  <c r="W674" i="3" s="1"/>
  <c r="R735" i="3"/>
  <c r="S735" i="3" s="1"/>
  <c r="U172" i="3"/>
  <c r="W172" i="3" s="1"/>
  <c r="S488" i="3"/>
  <c r="U488" i="3" s="1"/>
  <c r="W488" i="3" s="1"/>
  <c r="S150" i="3"/>
  <c r="U150" i="3" s="1"/>
  <c r="W150" i="3" s="1"/>
  <c r="T674" i="3"/>
  <c r="V674" i="3" s="1"/>
  <c r="S8" i="3"/>
  <c r="T8" i="3" s="1"/>
  <c r="V8" i="3" s="1"/>
  <c r="R664" i="3"/>
  <c r="S664" i="3" s="1"/>
  <c r="V270" i="3"/>
  <c r="U270" i="3"/>
  <c r="W270" i="3" s="1"/>
  <c r="S727" i="3"/>
  <c r="T727" i="3" s="1"/>
  <c r="V727" i="3" s="1"/>
  <c r="S249" i="3"/>
  <c r="T249" i="3" s="1"/>
  <c r="V249" i="3" s="1"/>
  <c r="S54" i="3"/>
  <c r="T172" i="3"/>
  <c r="V172" i="3" s="1"/>
  <c r="S307" i="3"/>
  <c r="T307" i="3" s="1"/>
  <c r="V307" i="3" s="1"/>
  <c r="R286" i="3"/>
  <c r="S286" i="3" s="1"/>
  <c r="T286" i="3" s="1"/>
  <c r="V286" i="3" s="1"/>
  <c r="S639" i="3"/>
  <c r="T639" i="3" s="1"/>
  <c r="V639" i="3" s="1"/>
  <c r="S536" i="3"/>
  <c r="U536" i="3" s="1"/>
  <c r="W536" i="3" s="1"/>
  <c r="S112" i="3"/>
  <c r="S14" i="3"/>
  <c r="T14" i="3" s="1"/>
  <c r="V14" i="3" s="1"/>
  <c r="S232" i="3"/>
  <c r="S435" i="3"/>
  <c r="U435" i="3" s="1"/>
  <c r="W435" i="3" s="1"/>
  <c r="U592" i="3"/>
  <c r="W592" i="3" s="1"/>
  <c r="S611" i="3"/>
  <c r="T611" i="3" s="1"/>
  <c r="V611" i="3" s="1"/>
  <c r="S603" i="3"/>
  <c r="T603" i="3" s="1"/>
  <c r="V603" i="3" s="1"/>
  <c r="S129" i="3"/>
  <c r="U129" i="3" s="1"/>
  <c r="W129" i="3" s="1"/>
  <c r="S338" i="3"/>
  <c r="T338" i="3" s="1"/>
  <c r="S539" i="3"/>
  <c r="T539" i="3" s="1"/>
  <c r="V539" i="3" s="1"/>
  <c r="S66" i="3"/>
  <c r="U66" i="3" s="1"/>
  <c r="W66" i="3" s="1"/>
  <c r="S195" i="3"/>
  <c r="U195" i="3" s="1"/>
  <c r="W195" i="3" s="1"/>
  <c r="S165" i="3"/>
  <c r="S321" i="3"/>
  <c r="U321" i="3" s="1"/>
  <c r="W321" i="3" s="1"/>
  <c r="S624" i="3"/>
  <c r="U624" i="3" s="1"/>
  <c r="W624" i="3" s="1"/>
  <c r="S193" i="3"/>
  <c r="T193" i="3" s="1"/>
  <c r="V193" i="3" s="1"/>
  <c r="S504" i="3"/>
  <c r="S484" i="3"/>
  <c r="T484" i="3" s="1"/>
  <c r="V484" i="3" s="1"/>
  <c r="S248" i="3"/>
  <c r="T248" i="3" s="1"/>
  <c r="V248" i="3" s="1"/>
  <c r="S105" i="3"/>
  <c r="U105" i="3" s="1"/>
  <c r="W105" i="3" s="1"/>
  <c r="S577" i="3"/>
  <c r="U577" i="3" s="1"/>
  <c r="W577" i="3" s="1"/>
  <c r="S363" i="3"/>
  <c r="S183" i="3"/>
  <c r="U183" i="3" s="1"/>
  <c r="W183" i="3" s="1"/>
  <c r="S109" i="3"/>
  <c r="T109" i="3" s="1"/>
  <c r="V109" i="3" s="1"/>
  <c r="S737" i="3"/>
  <c r="U737" i="3" s="1"/>
  <c r="W737" i="3" s="1"/>
  <c r="S354" i="3"/>
  <c r="T354" i="3" s="1"/>
  <c r="V354" i="3" s="1"/>
  <c r="S407" i="3"/>
  <c r="U407" i="3" s="1"/>
  <c r="S668" i="3"/>
  <c r="U668" i="3" s="1"/>
  <c r="W668" i="3" s="1"/>
  <c r="S467" i="3"/>
  <c r="T467" i="3" s="1"/>
  <c r="V467" i="3" s="1"/>
  <c r="S604" i="3"/>
  <c r="U604" i="3" s="1"/>
  <c r="W604" i="3" s="1"/>
  <c r="S530" i="3"/>
  <c r="U530" i="3" s="1"/>
  <c r="W530" i="3" s="1"/>
  <c r="S9" i="3"/>
  <c r="T9" i="3" s="1"/>
  <c r="V9" i="3" s="1"/>
  <c r="S17" i="3"/>
  <c r="T17" i="3" s="1"/>
  <c r="V17" i="3" s="1"/>
  <c r="S262" i="3"/>
  <c r="U262" i="3" s="1"/>
  <c r="W262" i="3" s="1"/>
  <c r="S33" i="3"/>
  <c r="U33" i="3" s="1"/>
  <c r="W33" i="3" s="1"/>
  <c r="S289" i="3"/>
  <c r="T289" i="3" s="1"/>
  <c r="V289" i="3" s="1"/>
  <c r="S240" i="3"/>
  <c r="S42" i="3"/>
  <c r="S440" i="3"/>
  <c r="U440" i="3" s="1"/>
  <c r="W440" i="3" s="1"/>
  <c r="S436" i="3"/>
  <c r="S715" i="3"/>
  <c r="U715" i="3" s="1"/>
  <c r="W715" i="3" s="1"/>
  <c r="S590" i="3"/>
  <c r="S364" i="3"/>
  <c r="U364" i="3" s="1"/>
  <c r="W364" i="3" s="1"/>
  <c r="S203" i="3"/>
  <c r="T203" i="3" s="1"/>
  <c r="V203" i="3" s="1"/>
  <c r="S157" i="3"/>
  <c r="U157" i="3" s="1"/>
  <c r="S569" i="3"/>
  <c r="U569" i="3" s="1"/>
  <c r="W569" i="3" s="1"/>
  <c r="S535" i="3"/>
  <c r="T535" i="3" s="1"/>
  <c r="V535" i="3" s="1"/>
  <c r="S468" i="3"/>
  <c r="T468" i="3" s="1"/>
  <c r="V468" i="3" s="1"/>
  <c r="S420" i="3"/>
  <c r="T420" i="3" s="1"/>
  <c r="V420" i="3" s="1"/>
  <c r="S173" i="3"/>
  <c r="T173" i="3" s="1"/>
  <c r="V173" i="3" s="1"/>
  <c r="S333" i="3"/>
  <c r="U333" i="3" s="1"/>
  <c r="W333" i="3" s="1"/>
  <c r="S152" i="3"/>
  <c r="U152" i="3" s="1"/>
  <c r="W152" i="3" s="1"/>
  <c r="S206" i="3"/>
  <c r="U206" i="3" s="1"/>
  <c r="W206" i="3" s="1"/>
  <c r="S396" i="3"/>
  <c r="U396" i="3" s="1"/>
  <c r="W396" i="3" s="1"/>
  <c r="S634" i="3"/>
  <c r="U634" i="3" s="1"/>
  <c r="W634" i="3" s="1"/>
  <c r="S511" i="3"/>
  <c r="U511" i="3" s="1"/>
  <c r="W511" i="3" s="1"/>
  <c r="U222" i="3"/>
  <c r="W222" i="3" s="1"/>
  <c r="T222" i="3"/>
  <c r="V222" i="3" s="1"/>
  <c r="T528" i="3"/>
  <c r="V528" i="3" s="1"/>
  <c r="U528" i="3"/>
  <c r="W528" i="3" s="1"/>
  <c r="S277" i="3"/>
  <c r="U411" i="3"/>
  <c r="W411" i="3" s="1"/>
  <c r="T411" i="3"/>
  <c r="V411" i="3" s="1"/>
  <c r="T293" i="3"/>
  <c r="V293" i="3" s="1"/>
  <c r="U293" i="3"/>
  <c r="W293" i="3" s="1"/>
  <c r="S312" i="3"/>
  <c r="U312" i="3" s="1"/>
  <c r="W312" i="3" s="1"/>
  <c r="S148" i="3"/>
  <c r="U148" i="3" s="1"/>
  <c r="W148" i="3" s="1"/>
  <c r="S596" i="3"/>
  <c r="U596" i="3" s="1"/>
  <c r="W596" i="3" s="1"/>
  <c r="S423" i="3"/>
  <c r="S644" i="3"/>
  <c r="S233" i="3"/>
  <c r="S260" i="3"/>
  <c r="S495" i="3"/>
  <c r="S52" i="3"/>
  <c r="S557" i="3"/>
  <c r="U557" i="3" s="1"/>
  <c r="W557" i="3" s="1"/>
  <c r="S239" i="3"/>
  <c r="T239" i="3" s="1"/>
  <c r="V239" i="3" s="1"/>
  <c r="S695" i="3"/>
  <c r="T695" i="3" s="1"/>
  <c r="V695" i="3" s="1"/>
  <c r="S60" i="3"/>
  <c r="T60" i="3" s="1"/>
  <c r="V60" i="3" s="1"/>
  <c r="S244" i="3"/>
  <c r="T244" i="3" s="1"/>
  <c r="V244" i="3" s="1"/>
  <c r="U705" i="3"/>
  <c r="W705" i="3" s="1"/>
  <c r="S102" i="3"/>
  <c r="U102" i="3" s="1"/>
  <c r="W102" i="3" s="1"/>
  <c r="S91" i="3"/>
  <c r="U91" i="3" s="1"/>
  <c r="W91" i="3" s="1"/>
  <c r="S345" i="3"/>
  <c r="T345" i="3" s="1"/>
  <c r="V345" i="3" s="1"/>
  <c r="U598" i="3"/>
  <c r="W598" i="3" s="1"/>
  <c r="S593" i="3"/>
  <c r="U593" i="3" s="1"/>
  <c r="S601" i="3"/>
  <c r="S594" i="3"/>
  <c r="S27" i="3"/>
  <c r="S540" i="3"/>
  <c r="S424" i="3"/>
  <c r="S236" i="3"/>
  <c r="S439" i="3"/>
  <c r="S382" i="3"/>
  <c r="S612" i="3"/>
  <c r="S215" i="3"/>
  <c r="S36" i="3"/>
  <c r="U221" i="3"/>
  <c r="W221" i="3" s="1"/>
  <c r="T221" i="3"/>
  <c r="V221" i="3" s="1"/>
  <c r="S71" i="3"/>
  <c r="S681" i="3"/>
  <c r="U681" i="3" s="1"/>
  <c r="S526" i="3"/>
  <c r="T526" i="3" s="1"/>
  <c r="V526" i="3" s="1"/>
  <c r="S708" i="3"/>
  <c r="U708" i="3" s="1"/>
  <c r="W708" i="3" s="1"/>
  <c r="T597" i="3"/>
  <c r="V597" i="3" s="1"/>
  <c r="U524" i="3"/>
  <c r="W524" i="3" s="1"/>
  <c r="T40" i="3"/>
  <c r="V40" i="3" s="1"/>
  <c r="S637" i="3"/>
  <c r="S31" i="3"/>
  <c r="S418" i="3"/>
  <c r="U418" i="3" s="1"/>
  <c r="W418" i="3" s="1"/>
  <c r="S353" i="3"/>
  <c r="U353" i="3" s="1"/>
  <c r="W353" i="3" s="1"/>
  <c r="S349" i="3"/>
  <c r="U349" i="3" s="1"/>
  <c r="W349" i="3" s="1"/>
  <c r="S310" i="3"/>
  <c r="U310" i="3" s="1"/>
  <c r="W310" i="3" s="1"/>
  <c r="S175" i="3"/>
  <c r="T175" i="3" s="1"/>
  <c r="V175" i="3" s="1"/>
  <c r="S164" i="3"/>
  <c r="S383" i="3"/>
  <c r="S469" i="3"/>
  <c r="S370" i="3"/>
  <c r="S619" i="3"/>
  <c r="S360" i="3"/>
  <c r="S405" i="3"/>
  <c r="S626" i="3"/>
  <c r="S585" i="3"/>
  <c r="S503" i="3"/>
  <c r="S455" i="3"/>
  <c r="S247" i="3"/>
  <c r="S156" i="3"/>
  <c r="S7" i="3"/>
  <c r="S566" i="3"/>
  <c r="S552" i="3"/>
  <c r="S145" i="3"/>
  <c r="T185" i="3"/>
  <c r="V185" i="3" s="1"/>
  <c r="U185" i="3"/>
  <c r="W185" i="3" s="1"/>
  <c r="S548" i="3"/>
  <c r="S480" i="3"/>
  <c r="S448" i="3"/>
  <c r="S416" i="3"/>
  <c r="S211" i="3"/>
  <c r="S123" i="3"/>
  <c r="S415" i="3"/>
  <c r="S381" i="3"/>
  <c r="S665" i="3"/>
  <c r="T665" i="3" s="1"/>
  <c r="V665" i="3" s="1"/>
  <c r="S459" i="3"/>
  <c r="T459" i="3" s="1"/>
  <c r="V459" i="3" s="1"/>
  <c r="S654" i="3"/>
  <c r="U654" i="3" s="1"/>
  <c r="S19" i="3"/>
  <c r="T19" i="3" s="1"/>
  <c r="V19" i="3" s="1"/>
  <c r="S380" i="3"/>
  <c r="T380" i="3" s="1"/>
  <c r="V380" i="3" s="1"/>
  <c r="S12" i="3"/>
  <c r="U12" i="3" s="1"/>
  <c r="W12" i="3" s="1"/>
  <c r="S431" i="3"/>
  <c r="T431" i="3" s="1"/>
  <c r="V431" i="3" s="1"/>
  <c r="S180" i="3"/>
  <c r="T180" i="3" s="1"/>
  <c r="S466" i="3"/>
  <c r="T466" i="3" s="1"/>
  <c r="V466" i="3" s="1"/>
  <c r="S398" i="3"/>
  <c r="U398" i="3" s="1"/>
  <c r="W398" i="3" s="1"/>
  <c r="S394" i="3"/>
  <c r="U394" i="3" s="1"/>
  <c r="W394" i="3" s="1"/>
  <c r="S463" i="3"/>
  <c r="U463" i="3" s="1"/>
  <c r="W463" i="3" s="1"/>
  <c r="T457" i="3"/>
  <c r="V457" i="3" s="1"/>
  <c r="S209" i="3"/>
  <c r="T209" i="3" s="1"/>
  <c r="S513" i="3"/>
  <c r="S425" i="3"/>
  <c r="U425" i="3" s="1"/>
  <c r="W425" i="3" s="1"/>
  <c r="S171" i="3"/>
  <c r="U171" i="3" s="1"/>
  <c r="W171" i="3" s="1"/>
  <c r="S379" i="3"/>
  <c r="S125" i="3"/>
  <c r="T125" i="3" s="1"/>
  <c r="V125" i="3" s="1"/>
  <c r="S318" i="3"/>
  <c r="U318" i="3" s="1"/>
  <c r="W318" i="3" s="1"/>
  <c r="S204" i="3"/>
  <c r="S686" i="3"/>
  <c r="S640" i="3"/>
  <c r="S562" i="3"/>
  <c r="S377" i="3"/>
  <c r="S256" i="3"/>
  <c r="S251" i="3"/>
  <c r="S58" i="3"/>
  <c r="S666" i="3"/>
  <c r="S636" i="3"/>
  <c r="S456" i="3"/>
  <c r="S337" i="3"/>
  <c r="S219" i="3"/>
  <c r="S97" i="3"/>
  <c r="S130" i="3"/>
  <c r="S658" i="3"/>
  <c r="S570" i="3"/>
  <c r="S265" i="3"/>
  <c r="S199" i="3"/>
  <c r="S127" i="3"/>
  <c r="S483" i="3"/>
  <c r="S403" i="3"/>
  <c r="S243" i="3"/>
  <c r="S496" i="3"/>
  <c r="S329" i="3"/>
  <c r="S464" i="3"/>
  <c r="S399" i="3"/>
  <c r="S292" i="3"/>
  <c r="S126" i="3"/>
  <c r="S124" i="3"/>
  <c r="T124" i="3" s="1"/>
  <c r="V124" i="3" s="1"/>
  <c r="S696" i="3"/>
  <c r="U696" i="3" s="1"/>
  <c r="S489" i="3"/>
  <c r="U489" i="3" s="1"/>
  <c r="W489" i="3" s="1"/>
  <c r="S549" i="3"/>
  <c r="T549" i="3" s="1"/>
  <c r="V549" i="3" s="1"/>
  <c r="S458" i="3"/>
  <c r="S608" i="3"/>
  <c r="U608" i="3" s="1"/>
  <c r="W608" i="3" s="1"/>
  <c r="S446" i="3"/>
  <c r="U446" i="3" s="1"/>
  <c r="W446" i="3" s="1"/>
  <c r="S660" i="3"/>
  <c r="U660" i="3" s="1"/>
  <c r="S720" i="3"/>
  <c r="U720" i="3" s="1"/>
  <c r="W720" i="3" s="1"/>
  <c r="S610" i="3"/>
  <c r="T610" i="3" s="1"/>
  <c r="V610" i="3" s="1"/>
  <c r="W302" i="3"/>
  <c r="S493" i="3"/>
  <c r="S176" i="3"/>
  <c r="S638" i="3"/>
  <c r="T638" i="3" s="1"/>
  <c r="V638" i="3" s="1"/>
  <c r="S659" i="3"/>
  <c r="T659" i="3" s="1"/>
  <c r="V659" i="3" s="1"/>
  <c r="S486" i="3"/>
  <c r="U486" i="3" s="1"/>
  <c r="W486" i="3" s="1"/>
  <c r="S699" i="3"/>
  <c r="U699" i="3" s="1"/>
  <c r="W699" i="3" s="1"/>
  <c r="S567" i="3"/>
  <c r="S298" i="3"/>
  <c r="T298" i="3" s="1"/>
  <c r="V298" i="3" s="1"/>
  <c r="S90" i="3"/>
  <c r="T90" i="3" s="1"/>
  <c r="V90" i="3" s="1"/>
  <c r="S402" i="3"/>
  <c r="U402" i="3" s="1"/>
  <c r="W402" i="3" s="1"/>
  <c r="S4" i="3"/>
  <c r="U4" i="3" s="1"/>
  <c r="W4" i="3" s="1"/>
  <c r="S736" i="3"/>
  <c r="U736" i="3" s="1"/>
  <c r="W736" i="3" s="1"/>
  <c r="S587" i="3"/>
  <c r="U587" i="3" s="1"/>
  <c r="W587" i="3" s="1"/>
  <c r="S306" i="3"/>
  <c r="T306" i="3" s="1"/>
  <c r="V306" i="3" s="1"/>
  <c r="S629" i="3"/>
  <c r="U629" i="3" s="1"/>
  <c r="W629" i="3" s="1"/>
  <c r="S568" i="3"/>
  <c r="T568" i="3" s="1"/>
  <c r="V568" i="3" s="1"/>
  <c r="S533" i="3"/>
  <c r="U533" i="3" s="1"/>
  <c r="W533" i="3" s="1"/>
  <c r="S378" i="3"/>
  <c r="U378" i="3" s="1"/>
  <c r="T302" i="3"/>
  <c r="V302" i="3" s="1"/>
  <c r="S87" i="3"/>
  <c r="S263" i="3"/>
  <c r="S641" i="3"/>
  <c r="S477" i="3"/>
  <c r="S283" i="3"/>
  <c r="T117" i="3"/>
  <c r="V117" i="3" s="1"/>
  <c r="U117" i="3"/>
  <c r="W117" i="3" s="1"/>
  <c r="S625" i="3"/>
  <c r="T625" i="3" s="1"/>
  <c r="V625" i="3" s="1"/>
  <c r="S572" i="3"/>
  <c r="T572" i="3" s="1"/>
  <c r="V572" i="3" s="1"/>
  <c r="S490" i="3"/>
  <c r="T490" i="3" s="1"/>
  <c r="V490" i="3" s="1"/>
  <c r="S241" i="3"/>
  <c r="U643" i="3"/>
  <c r="W643" i="3" s="1"/>
  <c r="S617" i="3"/>
  <c r="U231" i="3"/>
  <c r="W231" i="3" s="1"/>
  <c r="T231" i="3"/>
  <c r="V231" i="3" s="1"/>
  <c r="T374" i="3"/>
  <c r="V374" i="3" s="1"/>
  <c r="S205" i="3"/>
  <c r="S521" i="3"/>
  <c r="S25" i="3"/>
  <c r="T25" i="3" s="1"/>
  <c r="V25" i="3" s="1"/>
  <c r="S346" i="3"/>
  <c r="U346" i="3" s="1"/>
  <c r="W346" i="3" s="1"/>
  <c r="S663" i="3"/>
  <c r="S437" i="3"/>
  <c r="S409" i="3"/>
  <c r="S220" i="3"/>
  <c r="S192" i="3"/>
  <c r="S70" i="3"/>
  <c r="S584" i="3"/>
  <c r="S81" i="3"/>
  <c r="S37" i="3"/>
  <c r="S11" i="3"/>
  <c r="S367" i="3"/>
  <c r="S291" i="3"/>
  <c r="U445" i="3"/>
  <c r="W445" i="3" s="1"/>
  <c r="T445" i="3"/>
  <c r="V445" i="3" s="1"/>
  <c r="S563" i="3"/>
  <c r="S413" i="3"/>
  <c r="S397" i="3"/>
  <c r="S128" i="3"/>
  <c r="S74" i="3"/>
  <c r="S6" i="3"/>
  <c r="S357" i="3"/>
  <c r="S213" i="3"/>
  <c r="S591" i="3"/>
  <c r="S537" i="3"/>
  <c r="S375" i="3"/>
  <c r="S146" i="3"/>
  <c r="S41" i="3"/>
  <c r="S21" i="3"/>
  <c r="S692" i="3"/>
  <c r="U692" i="3" s="1"/>
  <c r="W692" i="3" s="1"/>
  <c r="S438" i="3"/>
  <c r="S505" i="3"/>
  <c r="T505" i="3" s="1"/>
  <c r="V505" i="3" s="1"/>
  <c r="S731" i="3"/>
  <c r="T731" i="3" s="1"/>
  <c r="S327" i="3"/>
  <c r="S254" i="3"/>
  <c r="S200" i="3"/>
  <c r="S132" i="3"/>
  <c r="S61" i="3"/>
  <c r="S642" i="3"/>
  <c r="S225" i="3"/>
  <c r="S99" i="3"/>
  <c r="U492" i="3"/>
  <c r="W492" i="3" s="1"/>
  <c r="T492" i="3"/>
  <c r="V492" i="3" s="1"/>
  <c r="S361" i="3"/>
  <c r="S53" i="3"/>
  <c r="S588" i="3"/>
  <c r="S331" i="3"/>
  <c r="S110" i="3"/>
  <c r="S564" i="3"/>
  <c r="T564" i="3" s="1"/>
  <c r="S473" i="3"/>
  <c r="S334" i="3"/>
  <c r="S154" i="3"/>
  <c r="S49" i="3"/>
  <c r="S28" i="3"/>
  <c r="S299" i="3"/>
  <c r="S181" i="3"/>
  <c r="S111" i="3"/>
  <c r="S650" i="3"/>
  <c r="S237" i="3"/>
  <c r="S453" i="3"/>
  <c r="S303" i="3"/>
  <c r="S242" i="3"/>
  <c r="S67" i="3"/>
  <c r="S35" i="3"/>
  <c r="S13" i="3"/>
  <c r="S632" i="3"/>
  <c r="S65" i="3"/>
  <c r="S518" i="3"/>
  <c r="S47" i="3"/>
  <c r="S344" i="3"/>
  <c r="U344" i="3" s="1"/>
  <c r="W344" i="3" s="1"/>
  <c r="U325" i="3"/>
  <c r="W325" i="3" s="1"/>
  <c r="T325" i="3"/>
  <c r="V325" i="3" s="1"/>
  <c r="U309" i="3"/>
  <c r="W309" i="3" s="1"/>
  <c r="T309" i="3"/>
  <c r="V309" i="3" s="1"/>
  <c r="T532" i="3"/>
  <c r="V532" i="3" s="1"/>
  <c r="U532" i="3"/>
  <c r="W532" i="3" s="1"/>
  <c r="T550" i="3"/>
  <c r="V550" i="3" s="1"/>
  <c r="U550" i="3"/>
  <c r="W550" i="3" s="1"/>
  <c r="T589" i="3"/>
  <c r="V589" i="3" s="1"/>
  <c r="U589" i="3"/>
  <c r="W589" i="3" s="1"/>
  <c r="T365" i="3"/>
  <c r="V365" i="3" s="1"/>
  <c r="U365" i="3"/>
  <c r="W365" i="3" s="1"/>
  <c r="T18" i="3"/>
  <c r="V18" i="3" s="1"/>
  <c r="U18" i="3"/>
  <c r="W18" i="3" s="1"/>
  <c r="S725" i="3"/>
  <c r="S672" i="3"/>
  <c r="S620" i="3"/>
  <c r="S546" i="3"/>
  <c r="S478" i="3"/>
  <c r="S414" i="3"/>
  <c r="S501" i="3"/>
  <c r="S163" i="3"/>
  <c r="S707" i="3"/>
  <c r="S613" i="3"/>
  <c r="S82" i="3"/>
  <c r="U216" i="3"/>
  <c r="W216" i="3" s="1"/>
  <c r="T216" i="3"/>
  <c r="V216" i="3" s="1"/>
  <c r="T561" i="3"/>
  <c r="V561" i="3" s="1"/>
  <c r="U561" i="3"/>
  <c r="W561" i="3" s="1"/>
  <c r="U107" i="3"/>
  <c r="W107" i="3" s="1"/>
  <c r="T107" i="3"/>
  <c r="V107" i="3" s="1"/>
  <c r="S62" i="3"/>
  <c r="S184" i="3"/>
  <c r="U56" i="3"/>
  <c r="W56" i="3" s="1"/>
  <c r="T56" i="3"/>
  <c r="V56" i="3" s="1"/>
  <c r="U264" i="3"/>
  <c r="W264" i="3" s="1"/>
  <c r="T264" i="3"/>
  <c r="V264" i="3" s="1"/>
  <c r="T547" i="3"/>
  <c r="V547" i="3" s="1"/>
  <c r="U547" i="3"/>
  <c r="W547" i="3" s="1"/>
  <c r="U64" i="3"/>
  <c r="W64" i="3" s="1"/>
  <c r="T64" i="3"/>
  <c r="V64" i="3" s="1"/>
  <c r="U69" i="3"/>
  <c r="W69" i="3" s="1"/>
  <c r="T69" i="3"/>
  <c r="V69" i="3" s="1"/>
  <c r="T499" i="3"/>
  <c r="V499" i="3" s="1"/>
  <c r="U499" i="3"/>
  <c r="W499" i="3" s="1"/>
  <c r="U38" i="3"/>
  <c r="W38" i="3" s="1"/>
  <c r="T38" i="3"/>
  <c r="V38" i="3" s="1"/>
  <c r="T278" i="3"/>
  <c r="V278" i="3" s="1"/>
  <c r="U278" i="3"/>
  <c r="W278" i="3" s="1"/>
  <c r="T565" i="3"/>
  <c r="V565" i="3" s="1"/>
  <c r="U565" i="3"/>
  <c r="W565" i="3" s="1"/>
  <c r="U351" i="3"/>
  <c r="W351" i="3" s="1"/>
  <c r="T351" i="3"/>
  <c r="V351" i="3" s="1"/>
  <c r="T5" i="3"/>
  <c r="V5" i="3" s="1"/>
  <c r="U5" i="3"/>
  <c r="W5" i="3" s="1"/>
  <c r="U497" i="3"/>
  <c r="W497" i="3" s="1"/>
  <c r="T497" i="3"/>
  <c r="V497" i="3" s="1"/>
  <c r="T281" i="3"/>
  <c r="V281" i="3" s="1"/>
  <c r="U281" i="3"/>
  <c r="W281" i="3" s="1"/>
  <c r="T740" i="3"/>
  <c r="V740" i="3" s="1"/>
  <c r="U740" i="3"/>
  <c r="W740" i="3" s="1"/>
  <c r="T427" i="3"/>
  <c r="V427" i="3" s="1"/>
  <c r="U427" i="3"/>
  <c r="W427" i="3" s="1"/>
  <c r="U408" i="3"/>
  <c r="W408" i="3" s="1"/>
  <c r="T408" i="3"/>
  <c r="V408" i="3" s="1"/>
  <c r="S700" i="3"/>
  <c r="S646" i="3"/>
  <c r="S576" i="3"/>
  <c r="S510" i="3"/>
  <c r="S450" i="3"/>
  <c r="S607" i="3"/>
  <c r="S257" i="3"/>
  <c r="S229" i="3"/>
  <c r="S506" i="3"/>
  <c r="S449" i="3"/>
  <c r="T120" i="3"/>
  <c r="V120" i="3" s="1"/>
  <c r="U120" i="3"/>
  <c r="W120" i="3" s="1"/>
  <c r="T527" i="3"/>
  <c r="V527" i="3" s="1"/>
  <c r="U527" i="3"/>
  <c r="W527" i="3" s="1"/>
  <c r="U214" i="3"/>
  <c r="W214" i="3" s="1"/>
  <c r="T214" i="3"/>
  <c r="V214" i="3" s="1"/>
  <c r="T400" i="3"/>
  <c r="V400" i="3" s="1"/>
  <c r="U400" i="3"/>
  <c r="W400" i="3" s="1"/>
  <c r="T359" i="3"/>
  <c r="V359" i="3" s="1"/>
  <c r="U359" i="3"/>
  <c r="W359" i="3" s="1"/>
  <c r="U574" i="3"/>
  <c r="W574" i="3" s="1"/>
  <c r="T574" i="3"/>
  <c r="V574" i="3" s="1"/>
  <c r="U342" i="3"/>
  <c r="W342" i="3" s="1"/>
  <c r="T342" i="3"/>
  <c r="V342" i="3" s="1"/>
  <c r="U267" i="3"/>
  <c r="W267" i="3" s="1"/>
  <c r="T267" i="3"/>
  <c r="V267" i="3" s="1"/>
  <c r="U55" i="3"/>
  <c r="W55" i="3" s="1"/>
  <c r="T55" i="3"/>
  <c r="V55" i="3" s="1"/>
  <c r="T729" i="3"/>
  <c r="V729" i="3" s="1"/>
  <c r="U729" i="3"/>
  <c r="W729" i="3" s="1"/>
  <c r="U647" i="3"/>
  <c r="W647" i="3" s="1"/>
  <c r="T647" i="3"/>
  <c r="V647" i="3" s="1"/>
  <c r="T509" i="3"/>
  <c r="V509" i="3" s="1"/>
  <c r="U509" i="3"/>
  <c r="W509" i="3" s="1"/>
  <c r="U393" i="3"/>
  <c r="W393" i="3" s="1"/>
  <c r="T393" i="3"/>
  <c r="V393" i="3" s="1"/>
  <c r="T419" i="3"/>
  <c r="V419" i="3" s="1"/>
  <c r="U419" i="3"/>
  <c r="W419" i="3" s="1"/>
  <c r="S717" i="3"/>
  <c r="S542" i="3"/>
  <c r="U366" i="3"/>
  <c r="W366" i="3" s="1"/>
  <c r="T366" i="3"/>
  <c r="V366" i="3" s="1"/>
  <c r="T268" i="3"/>
  <c r="V268" i="3" s="1"/>
  <c r="U268" i="3"/>
  <c r="W268" i="3" s="1"/>
  <c r="S680" i="3"/>
  <c r="S392" i="3"/>
  <c r="U189" i="3"/>
  <c r="W189" i="3" s="1"/>
  <c r="T189" i="3"/>
  <c r="V189" i="3" s="1"/>
  <c r="U689" i="3"/>
  <c r="W689" i="3" s="1"/>
  <c r="T689" i="3"/>
  <c r="V689" i="3" s="1"/>
  <c r="T43" i="3"/>
  <c r="V43" i="3" s="1"/>
  <c r="U43" i="3"/>
  <c r="W43" i="3" s="1"/>
  <c r="T23" i="3"/>
  <c r="V23" i="3" s="1"/>
  <c r="U23" i="3"/>
  <c r="W23" i="3" s="1"/>
  <c r="T94" i="3"/>
  <c r="V94" i="3" s="1"/>
  <c r="U94" i="3"/>
  <c r="W94" i="3" s="1"/>
  <c r="T724" i="3"/>
  <c r="V724" i="3" s="1"/>
  <c r="U724" i="3"/>
  <c r="W724" i="3" s="1"/>
  <c r="U432" i="3"/>
  <c r="W432" i="3" s="1"/>
  <c r="T432" i="3"/>
  <c r="V432" i="3" s="1"/>
  <c r="S314" i="3"/>
  <c r="U32" i="3"/>
  <c r="W32" i="3" s="1"/>
  <c r="T32" i="3"/>
  <c r="V32" i="3" s="1"/>
  <c r="T162" i="3"/>
  <c r="V162" i="3" s="1"/>
  <c r="U162" i="3"/>
  <c r="W162" i="3" s="1"/>
  <c r="T675" i="3"/>
  <c r="V675" i="3" s="1"/>
  <c r="U675" i="3"/>
  <c r="W675" i="3" s="1"/>
  <c r="T100" i="3"/>
  <c r="V100" i="3" s="1"/>
  <c r="U100" i="3"/>
  <c r="W100" i="3" s="1"/>
  <c r="S713" i="3"/>
  <c r="S442" i="3"/>
  <c r="U691" i="3"/>
  <c r="W691" i="3" s="1"/>
  <c r="T691" i="3"/>
  <c r="V691" i="3" s="1"/>
  <c r="T77" i="3"/>
  <c r="V77" i="3" s="1"/>
  <c r="U77" i="3"/>
  <c r="W77" i="3" s="1"/>
  <c r="S651" i="3"/>
  <c r="U583" i="3"/>
  <c r="W583" i="3" s="1"/>
  <c r="T583" i="3"/>
  <c r="V583" i="3" s="1"/>
  <c r="U614" i="3"/>
  <c r="W614" i="3" s="1"/>
  <c r="T614" i="3"/>
  <c r="V614" i="3" s="1"/>
  <c r="U51" i="3"/>
  <c r="W51" i="3" s="1"/>
  <c r="T51" i="3"/>
  <c r="V51" i="3" s="1"/>
  <c r="U106" i="3"/>
  <c r="W106" i="3" s="1"/>
  <c r="T106" i="3"/>
  <c r="V106" i="3" s="1"/>
  <c r="U140" i="3"/>
  <c r="W140" i="3" s="1"/>
  <c r="T140" i="3"/>
  <c r="V140" i="3" s="1"/>
  <c r="T406" i="3"/>
  <c r="V406" i="3" s="1"/>
  <c r="U406" i="3"/>
  <c r="W406" i="3" s="1"/>
  <c r="T531" i="3"/>
  <c r="V531" i="3" s="1"/>
  <c r="U531" i="3"/>
  <c r="W531" i="3" s="1"/>
  <c r="U194" i="3"/>
  <c r="W194" i="3" s="1"/>
  <c r="T194" i="3"/>
  <c r="V194" i="3" s="1"/>
  <c r="S571" i="3"/>
  <c r="S635" i="3"/>
  <c r="T541" i="3"/>
  <c r="V541" i="3" s="1"/>
  <c r="U541" i="3"/>
  <c r="W541" i="3" s="1"/>
  <c r="U575" i="3"/>
  <c r="W575" i="3" s="1"/>
  <c r="T384" i="3"/>
  <c r="V384" i="3" s="1"/>
  <c r="U384" i="3"/>
  <c r="W384" i="3" s="1"/>
  <c r="U89" i="3"/>
  <c r="W89" i="3" s="1"/>
  <c r="T89" i="3"/>
  <c r="V89" i="3" s="1"/>
  <c r="U86" i="3"/>
  <c r="W86" i="3" s="1"/>
  <c r="T86" i="3"/>
  <c r="V86" i="3" s="1"/>
  <c r="T391" i="3"/>
  <c r="V391" i="3" s="1"/>
  <c r="U391" i="3"/>
  <c r="W391" i="3" s="1"/>
  <c r="T46" i="3"/>
  <c r="V46" i="3" s="1"/>
  <c r="U46" i="3"/>
  <c r="W46" i="3" s="1"/>
  <c r="T388" i="3"/>
  <c r="V388" i="3" s="1"/>
  <c r="U388" i="3"/>
  <c r="W388" i="3" s="1"/>
  <c r="T114" i="3"/>
  <c r="V114" i="3" s="1"/>
  <c r="U114" i="3"/>
  <c r="W114" i="3" s="1"/>
  <c r="U554" i="3"/>
  <c r="W554" i="3" s="1"/>
  <c r="T554" i="3"/>
  <c r="V554" i="3" s="1"/>
  <c r="U491" i="3"/>
  <c r="W491" i="3" s="1"/>
  <c r="T491" i="3"/>
  <c r="V491" i="3" s="1"/>
  <c r="U84" i="3"/>
  <c r="W84" i="3" s="1"/>
  <c r="T84" i="3"/>
  <c r="V84" i="3" s="1"/>
  <c r="T143" i="3"/>
  <c r="V143" i="3" s="1"/>
  <c r="U143" i="3"/>
  <c r="W143" i="3" s="1"/>
  <c r="T335" i="3"/>
  <c r="V335" i="3" s="1"/>
  <c r="U335" i="3"/>
  <c r="W335" i="3" s="1"/>
  <c r="T447" i="3"/>
  <c r="V447" i="3" s="1"/>
  <c r="U447" i="3"/>
  <c r="W447" i="3" s="1"/>
  <c r="T734" i="3"/>
  <c r="V734" i="3" s="1"/>
  <c r="U734" i="3"/>
  <c r="W734" i="3" s="1"/>
  <c r="T246" i="3"/>
  <c r="V246" i="3" s="1"/>
  <c r="U246" i="3"/>
  <c r="W246" i="3" s="1"/>
  <c r="U693" i="3"/>
  <c r="W693" i="3" s="1"/>
  <c r="T693" i="3"/>
  <c r="V693" i="3" s="1"/>
  <c r="T385" i="3"/>
  <c r="V385" i="3" s="1"/>
  <c r="U385" i="3"/>
  <c r="W385" i="3" s="1"/>
  <c r="T316" i="3"/>
  <c r="V316" i="3" s="1"/>
  <c r="U316" i="3"/>
  <c r="W316" i="3" s="1"/>
  <c r="S671" i="3"/>
  <c r="S553" i="3"/>
  <c r="S485" i="3"/>
  <c r="S599" i="3"/>
  <c r="S645" i="3"/>
  <c r="S208" i="3"/>
  <c r="S716" i="3"/>
  <c r="U68" i="3"/>
  <c r="W68" i="3" s="1"/>
  <c r="T68" i="3"/>
  <c r="V68" i="3" s="1"/>
  <c r="U323" i="3"/>
  <c r="W323" i="3" s="1"/>
  <c r="T323" i="3"/>
  <c r="V323" i="3" s="1"/>
  <c r="T429" i="3"/>
  <c r="V429" i="3" s="1"/>
  <c r="U429" i="3"/>
  <c r="W429" i="3" s="1"/>
  <c r="Z26" i="7" l="1"/>
  <c r="AB26" i="7" s="1"/>
  <c r="Y68" i="7"/>
  <c r="AA68" i="7" s="1"/>
  <c r="Z42" i="7"/>
  <c r="AB42" i="7" s="1"/>
  <c r="U320" i="3"/>
  <c r="W320" i="3" s="1"/>
  <c r="Z81" i="7"/>
  <c r="AB81" i="7" s="1"/>
  <c r="Y69" i="7"/>
  <c r="AA69" i="7" s="1"/>
  <c r="Z14" i="7"/>
  <c r="AB14" i="7" s="1"/>
  <c r="Y35" i="7"/>
  <c r="AA35" i="7" s="1"/>
  <c r="AA107" i="7"/>
  <c r="Z107" i="7"/>
  <c r="AB107" i="7" s="1"/>
  <c r="Z25" i="9"/>
  <c r="AB25" i="9" s="1"/>
  <c r="Z34" i="7"/>
  <c r="AB34" i="7" s="1"/>
  <c r="Z58" i="7"/>
  <c r="AB58" i="7" s="1"/>
  <c r="AB76" i="7"/>
  <c r="Y77" i="7"/>
  <c r="AA77" i="7" s="1"/>
  <c r="T474" i="3"/>
  <c r="V474" i="3" s="1"/>
  <c r="Y105" i="7"/>
  <c r="AA105" i="7" s="1"/>
  <c r="Y11" i="7"/>
  <c r="AA11" i="7" s="1"/>
  <c r="Y76" i="7"/>
  <c r="AA76" i="7" s="1"/>
  <c r="T59" i="3"/>
  <c r="V59" i="3" s="1"/>
  <c r="T96" i="3"/>
  <c r="V96" i="3" s="1"/>
  <c r="U295" i="3"/>
  <c r="W295" i="3" s="1"/>
  <c r="Y51" i="7"/>
  <c r="AA51" i="7" s="1"/>
  <c r="Z79" i="7"/>
  <c r="AB79" i="7" s="1"/>
  <c r="Y33" i="7"/>
  <c r="AA33" i="7" s="1"/>
  <c r="Z70" i="7"/>
  <c r="AB70" i="7" s="1"/>
  <c r="Z53" i="7"/>
  <c r="AB53" i="7" s="1"/>
  <c r="U48" i="3"/>
  <c r="W48" i="3" s="1"/>
  <c r="Z37" i="7"/>
  <c r="AB37" i="7" s="1"/>
  <c r="Y50" i="7"/>
  <c r="AA50" i="7" s="1"/>
  <c r="Y38" i="7"/>
  <c r="AA38" i="7" s="1"/>
  <c r="T538" i="3"/>
  <c r="V538" i="3" s="1"/>
  <c r="Z20" i="9"/>
  <c r="AB20" i="9" s="1"/>
  <c r="U167" i="3"/>
  <c r="W167" i="3" s="1"/>
  <c r="T144" i="3"/>
  <c r="V144" i="3" s="1"/>
  <c r="Y61" i="7"/>
  <c r="AA61" i="7" s="1"/>
  <c r="AB61" i="7"/>
  <c r="Z15" i="9"/>
  <c r="AB15" i="9" s="1"/>
  <c r="Z90" i="7"/>
  <c r="AB90" i="7" s="1"/>
  <c r="U714" i="3"/>
  <c r="W714" i="3" s="1"/>
  <c r="Z103" i="7"/>
  <c r="AB103" i="7" s="1"/>
  <c r="Z78" i="7"/>
  <c r="AB78" i="7" s="1"/>
  <c r="Z60" i="7"/>
  <c r="AB60" i="7" s="1"/>
  <c r="T294" i="3"/>
  <c r="V294" i="3" s="1"/>
  <c r="Z18" i="9"/>
  <c r="AB18" i="9" s="1"/>
  <c r="T559" i="3"/>
  <c r="V559" i="3" s="1"/>
  <c r="Y16" i="9"/>
  <c r="AA16" i="9" s="1"/>
  <c r="U476" i="3"/>
  <c r="W476" i="3" s="1"/>
  <c r="Z10" i="9"/>
  <c r="AB10" i="9" s="1"/>
  <c r="Z100" i="7"/>
  <c r="AB100" i="7" s="1"/>
  <c r="U545" i="3"/>
  <c r="W545" i="3" s="1"/>
  <c r="U330" i="3"/>
  <c r="W330" i="3" s="1"/>
  <c r="U319" i="3"/>
  <c r="W319" i="3" s="1"/>
  <c r="T615" i="3"/>
  <c r="V615" i="3" s="1"/>
  <c r="V295" i="3"/>
  <c r="U376" i="3"/>
  <c r="W376" i="3" s="1"/>
  <c r="U595" i="3"/>
  <c r="W595" i="3" s="1"/>
  <c r="U362" i="3"/>
  <c r="W362" i="3" s="1"/>
  <c r="T76" i="3"/>
  <c r="V76" i="3" s="1"/>
  <c r="T704" i="3"/>
  <c r="V704" i="3" s="1"/>
  <c r="T435" i="3"/>
  <c r="V435" i="3" s="1"/>
  <c r="T514" i="3"/>
  <c r="V514" i="3" s="1"/>
  <c r="T118" i="3"/>
  <c r="V118" i="3" s="1"/>
  <c r="U430" i="3"/>
  <c r="W430" i="3" s="1"/>
  <c r="T373" i="3"/>
  <c r="V373" i="3" s="1"/>
  <c r="U733" i="3"/>
  <c r="W733" i="3" s="1"/>
  <c r="T224" i="3"/>
  <c r="V224" i="3" s="1"/>
  <c r="T606" i="3"/>
  <c r="V606" i="3" s="1"/>
  <c r="U121" i="3"/>
  <c r="W121" i="3" s="1"/>
  <c r="T301" i="3"/>
  <c r="V301" i="3" s="1"/>
  <c r="U687" i="3"/>
  <c r="W687" i="3" s="1"/>
  <c r="T676" i="3"/>
  <c r="V676" i="3" s="1"/>
  <c r="T228" i="3"/>
  <c r="V228" i="3" s="1"/>
  <c r="U494" i="3"/>
  <c r="W494" i="3" s="1"/>
  <c r="T103" i="3"/>
  <c r="V103" i="3" s="1"/>
  <c r="U92" i="3"/>
  <c r="W92" i="3" s="1"/>
  <c r="T297" i="3"/>
  <c r="V297" i="3" s="1"/>
  <c r="U191" i="3"/>
  <c r="W191" i="3" s="1"/>
  <c r="U622" i="3"/>
  <c r="W622" i="3" s="1"/>
  <c r="U685" i="3"/>
  <c r="W685" i="3" s="1"/>
  <c r="U235" i="3"/>
  <c r="W235" i="3" s="1"/>
  <c r="U441" i="3"/>
  <c r="W441" i="3" s="1"/>
  <c r="U8" i="3"/>
  <c r="W8" i="3" s="1"/>
  <c r="U217" i="3"/>
  <c r="W217" i="3" s="1"/>
  <c r="U544" i="3"/>
  <c r="W544" i="3" s="1"/>
  <c r="T168" i="3"/>
  <c r="V168" i="3" s="1"/>
  <c r="U628" i="3"/>
  <c r="W628" i="3" s="1"/>
  <c r="U108" i="3"/>
  <c r="W108" i="3" s="1"/>
  <c r="T694" i="3"/>
  <c r="V694" i="3" s="1"/>
  <c r="W655" i="3"/>
  <c r="U519" i="3"/>
  <c r="W519" i="3" s="1"/>
  <c r="T489" i="3"/>
  <c r="V489" i="3" s="1"/>
  <c r="T410" i="3"/>
  <c r="V410" i="3" s="1"/>
  <c r="U34" i="3"/>
  <c r="W34" i="3" s="1"/>
  <c r="U347" i="3"/>
  <c r="W347" i="3" s="1"/>
  <c r="T711" i="3"/>
  <c r="V711" i="3" s="1"/>
  <c r="T578" i="3"/>
  <c r="V578" i="3" s="1"/>
  <c r="T85" i="3"/>
  <c r="V85" i="3" s="1"/>
  <c r="U223" i="3"/>
  <c r="W223" i="3" s="1"/>
  <c r="T160" i="3"/>
  <c r="V160" i="3" s="1"/>
  <c r="T336" i="3"/>
  <c r="V336" i="3" s="1"/>
  <c r="U428" i="3"/>
  <c r="W428" i="3" s="1"/>
  <c r="Y21" i="7"/>
  <c r="AA21" i="7" s="1"/>
  <c r="U653" i="3"/>
  <c r="W653" i="3" s="1"/>
  <c r="T475" i="3"/>
  <c r="V475" i="3" s="1"/>
  <c r="T210" i="3"/>
  <c r="V210" i="3" s="1"/>
  <c r="U670" i="3"/>
  <c r="W670" i="3" s="1"/>
  <c r="U338" i="3"/>
  <c r="W338" i="3" s="1"/>
  <c r="Y4" i="9"/>
  <c r="AA4" i="9" s="1"/>
  <c r="Y6" i="7"/>
  <c r="AA6" i="7" s="1"/>
  <c r="Z101" i="7"/>
  <c r="AB101" i="7" s="1"/>
  <c r="T470" i="3"/>
  <c r="V470" i="3" s="1"/>
  <c r="U88" i="3"/>
  <c r="W88" i="3" s="1"/>
  <c r="Z16" i="7"/>
  <c r="AB16" i="7" s="1"/>
  <c r="T72" i="3"/>
  <c r="V72" i="3" s="1"/>
  <c r="U197" i="3"/>
  <c r="W197" i="3" s="1"/>
  <c r="T630" i="3"/>
  <c r="V630" i="3" s="1"/>
  <c r="T701" i="3"/>
  <c r="V701" i="3" s="1"/>
  <c r="U465" i="3"/>
  <c r="W465" i="3" s="1"/>
  <c r="T462" i="3"/>
  <c r="V462" i="3" s="1"/>
  <c r="T313" i="3"/>
  <c r="V313" i="3" s="1"/>
  <c r="T697" i="3"/>
  <c r="V697" i="3" s="1"/>
  <c r="Y19" i="7"/>
  <c r="AA19" i="7" s="1"/>
  <c r="Z19" i="9"/>
  <c r="AB19" i="9" s="1"/>
  <c r="AA16" i="7"/>
  <c r="T326" i="3"/>
  <c r="V326" i="3" s="1"/>
  <c r="Z74" i="7"/>
  <c r="AB74" i="7" s="1"/>
  <c r="U605" i="3"/>
  <c r="W605" i="3" s="1"/>
  <c r="T498" i="3"/>
  <c r="V498" i="3" s="1"/>
  <c r="T171" i="3"/>
  <c r="V171" i="3" s="1"/>
  <c r="T579" i="3"/>
  <c r="V579" i="3" s="1"/>
  <c r="Z22" i="7"/>
  <c r="AB22" i="7" s="1"/>
  <c r="U20" i="3"/>
  <c r="W20" i="3" s="1"/>
  <c r="T356" i="3"/>
  <c r="V356" i="3" s="1"/>
  <c r="T272" i="3"/>
  <c r="V272" i="3" s="1"/>
  <c r="U661" i="3"/>
  <c r="W661" i="3" s="1"/>
  <c r="U79" i="3"/>
  <c r="W79" i="3" s="1"/>
  <c r="U179" i="3"/>
  <c r="W179" i="3" s="1"/>
  <c r="T426" i="3"/>
  <c r="V426" i="3" s="1"/>
  <c r="Y8" i="9"/>
  <c r="AA8" i="9" s="1"/>
  <c r="T340" i="3"/>
  <c r="V340" i="3" s="1"/>
  <c r="T560" i="3"/>
  <c r="V560" i="3" s="1"/>
  <c r="U234" i="3"/>
  <c r="W234" i="3" s="1"/>
  <c r="U279" i="3"/>
  <c r="W279" i="3" s="1"/>
  <c r="U460" i="3"/>
  <c r="W460" i="3" s="1"/>
  <c r="T655" i="3"/>
  <c r="V655" i="3" s="1"/>
  <c r="T525" i="3"/>
  <c r="V525" i="3" s="1"/>
  <c r="U727" i="3"/>
  <c r="W727" i="3" s="1"/>
  <c r="U324" i="3"/>
  <c r="W324" i="3" s="1"/>
  <c r="U275" i="3"/>
  <c r="W275" i="3" s="1"/>
  <c r="U186" i="3"/>
  <c r="W186" i="3" s="1"/>
  <c r="T702" i="3"/>
  <c r="V702" i="3" s="1"/>
  <c r="Y17" i="9"/>
  <c r="AA17" i="9" s="1"/>
  <c r="Y24" i="9"/>
  <c r="AA24" i="9" s="1"/>
  <c r="Z32" i="7"/>
  <c r="AB32" i="7" s="1"/>
  <c r="Y39" i="7"/>
  <c r="AA39" i="7" s="1"/>
  <c r="Y6" i="9"/>
  <c r="AA6" i="9" s="1"/>
  <c r="U193" i="3"/>
  <c r="W193" i="3" s="1"/>
  <c r="U190" i="3"/>
  <c r="W190" i="3" s="1"/>
  <c r="U104" i="3"/>
  <c r="W104" i="3" s="1"/>
  <c r="T421" i="3"/>
  <c r="V421" i="3" s="1"/>
  <c r="T569" i="3"/>
  <c r="V569" i="3" s="1"/>
  <c r="T718" i="3"/>
  <c r="V718" i="3" s="1"/>
  <c r="Z73" i="7"/>
  <c r="AB73" i="7" s="1"/>
  <c r="T616" i="3"/>
  <c r="V616" i="3" s="1"/>
  <c r="T174" i="3"/>
  <c r="V174" i="3" s="1"/>
  <c r="T195" i="3"/>
  <c r="V195" i="3" s="1"/>
  <c r="T719" i="3"/>
  <c r="V719" i="3" s="1"/>
  <c r="U390" i="3"/>
  <c r="W390" i="3" s="1"/>
  <c r="T487" i="3"/>
  <c r="V487" i="3" s="1"/>
  <c r="U723" i="3"/>
  <c r="W723" i="3" s="1"/>
  <c r="U471" i="3"/>
  <c r="W471" i="3" s="1"/>
  <c r="Y83" i="7"/>
  <c r="AA83" i="7" s="1"/>
  <c r="T602" i="3"/>
  <c r="V602" i="3" s="1"/>
  <c r="Y40" i="7"/>
  <c r="AA40" i="7" s="1"/>
  <c r="Y98" i="7"/>
  <c r="AA98" i="7" s="1"/>
  <c r="Y31" i="7"/>
  <c r="AA31" i="7" s="1"/>
  <c r="Z31" i="7"/>
  <c r="AB31" i="7" s="1"/>
  <c r="T339" i="3"/>
  <c r="V339" i="3" s="1"/>
  <c r="U730" i="3"/>
  <c r="W730" i="3" s="1"/>
  <c r="U255" i="3"/>
  <c r="W255" i="3" s="1"/>
  <c r="U296" i="3"/>
  <c r="W296" i="3" s="1"/>
  <c r="T273" i="3"/>
  <c r="V273" i="3" s="1"/>
  <c r="U30" i="3"/>
  <c r="W30" i="3" s="1"/>
  <c r="U526" i="3"/>
  <c r="W526" i="3" s="1"/>
  <c r="T368" i="3"/>
  <c r="V368" i="3" s="1"/>
  <c r="T182" i="3"/>
  <c r="V182" i="3" s="1"/>
  <c r="Y57" i="7"/>
  <c r="AA57" i="7" s="1"/>
  <c r="T341" i="3"/>
  <c r="V341" i="3" s="1"/>
  <c r="U133" i="3"/>
  <c r="W133" i="3" s="1"/>
  <c r="U507" i="3"/>
  <c r="W507" i="3" s="1"/>
  <c r="U308" i="3"/>
  <c r="W308" i="3" s="1"/>
  <c r="T412" i="3"/>
  <c r="V412" i="3" s="1"/>
  <c r="W182" i="3"/>
  <c r="T39" i="3"/>
  <c r="V39" i="3" s="1"/>
  <c r="Y89" i="7"/>
  <c r="AA89" i="7" s="1"/>
  <c r="T332" i="3"/>
  <c r="V332" i="3" s="1"/>
  <c r="T433" i="3"/>
  <c r="V433" i="3" s="1"/>
  <c r="U253" i="3"/>
  <c r="W253" i="3" s="1"/>
  <c r="U422" i="3"/>
  <c r="W422" i="3" s="1"/>
  <c r="T355" i="3"/>
  <c r="V355" i="3" s="1"/>
  <c r="U29" i="3"/>
  <c r="W29" i="3" s="1"/>
  <c r="T16" i="3"/>
  <c r="V16" i="3" s="1"/>
  <c r="AB83" i="7"/>
  <c r="Z5" i="7"/>
  <c r="AB5" i="7" s="1"/>
  <c r="T369" i="3"/>
  <c r="V369" i="3" s="1"/>
  <c r="T732" i="3"/>
  <c r="V732" i="3" s="1"/>
  <c r="U395" i="3"/>
  <c r="W395" i="3" s="1"/>
  <c r="T250" i="3"/>
  <c r="V250" i="3" s="1"/>
  <c r="T669" i="3"/>
  <c r="V669" i="3" s="1"/>
  <c r="T401" i="3"/>
  <c r="V401" i="3" s="1"/>
  <c r="U581" i="3"/>
  <c r="W581" i="3" s="1"/>
  <c r="T322" i="3"/>
  <c r="V322" i="3" s="1"/>
  <c r="U73" i="3"/>
  <c r="W73" i="3" s="1"/>
  <c r="U684" i="3"/>
  <c r="W684" i="3" s="1"/>
  <c r="U468" i="3"/>
  <c r="W468" i="3" s="1"/>
  <c r="U698" i="3"/>
  <c r="W698" i="3" s="1"/>
  <c r="Z62" i="7"/>
  <c r="AB62" i="7" s="1"/>
  <c r="U703" i="3"/>
  <c r="W703" i="3" s="1"/>
  <c r="Z23" i="9"/>
  <c r="AB23" i="9" s="1"/>
  <c r="T728" i="3"/>
  <c r="V728" i="3" s="1"/>
  <c r="U93" i="3"/>
  <c r="W93" i="3" s="1"/>
  <c r="U683" i="3"/>
  <c r="W683" i="3" s="1"/>
  <c r="U517" i="3"/>
  <c r="W517" i="3" s="1"/>
  <c r="U136" i="3"/>
  <c r="W136" i="3" s="1"/>
  <c r="T269" i="3"/>
  <c r="V269" i="3" s="1"/>
  <c r="T482" i="3"/>
  <c r="V482" i="3" s="1"/>
  <c r="T274" i="3"/>
  <c r="V274" i="3" s="1"/>
  <c r="U274" i="3"/>
  <c r="W274" i="3" s="1"/>
  <c r="T679" i="3"/>
  <c r="V679" i="3" s="1"/>
  <c r="U490" i="3"/>
  <c r="W490" i="3" s="1"/>
  <c r="T262" i="3"/>
  <c r="V262" i="3" s="1"/>
  <c r="T511" i="3"/>
  <c r="V511" i="3" s="1"/>
  <c r="T522" i="3"/>
  <c r="V522" i="3" s="1"/>
  <c r="Y24" i="7"/>
  <c r="AA24" i="7" s="1"/>
  <c r="Y106" i="7"/>
  <c r="AA106" i="7" s="1"/>
  <c r="AB43" i="7"/>
  <c r="Z29" i="7"/>
  <c r="AB29" i="7" s="1"/>
  <c r="Y29" i="7"/>
  <c r="AA29" i="7" s="1"/>
  <c r="U115" i="3"/>
  <c r="W115" i="3" s="1"/>
  <c r="T137" i="3"/>
  <c r="V137" i="3" s="1"/>
  <c r="T119" i="3"/>
  <c r="V119" i="3" s="1"/>
  <c r="T142" i="3"/>
  <c r="V142" i="3" s="1"/>
  <c r="U500" i="3"/>
  <c r="W500" i="3" s="1"/>
  <c r="U169" i="3"/>
  <c r="W169" i="3" s="1"/>
  <c r="T486" i="3"/>
  <c r="V486" i="3" s="1"/>
  <c r="T604" i="3"/>
  <c r="V604" i="3" s="1"/>
  <c r="U209" i="3"/>
  <c r="W209" i="3" s="1"/>
  <c r="T105" i="3"/>
  <c r="V105" i="3" s="1"/>
  <c r="U609" i="3"/>
  <c r="W609" i="3" s="1"/>
  <c r="T63" i="3"/>
  <c r="V63" i="3" s="1"/>
  <c r="Y27" i="7"/>
  <c r="AA27" i="7" s="1"/>
  <c r="Y49" i="7"/>
  <c r="AA49" i="7" s="1"/>
  <c r="Y71" i="7"/>
  <c r="AA71" i="7" s="1"/>
  <c r="Z71" i="7"/>
  <c r="AB71" i="7" s="1"/>
  <c r="Z85" i="7"/>
  <c r="AB85" i="7" s="1"/>
  <c r="Y85" i="7"/>
  <c r="AA85" i="7" s="1"/>
  <c r="T444" i="3"/>
  <c r="V444" i="3" s="1"/>
  <c r="U444" i="3"/>
  <c r="W444" i="3" s="1"/>
  <c r="Y91" i="7"/>
  <c r="AA91" i="7" s="1"/>
  <c r="Z91" i="7"/>
  <c r="AB91" i="7" s="1"/>
  <c r="U502" i="3"/>
  <c r="W502" i="3" s="1"/>
  <c r="T720" i="3"/>
  <c r="V720" i="3" s="1"/>
  <c r="U434" i="3"/>
  <c r="W434" i="3" s="1"/>
  <c r="T350" i="3"/>
  <c r="V350" i="3" s="1"/>
  <c r="T738" i="3"/>
  <c r="V738" i="3" s="1"/>
  <c r="T141" i="3"/>
  <c r="V141" i="3" s="1"/>
  <c r="Y88" i="7"/>
  <c r="AA88" i="7" s="1"/>
  <c r="Z88" i="7"/>
  <c r="AB88" i="7" s="1"/>
  <c r="U83" i="3"/>
  <c r="W83" i="3" s="1"/>
  <c r="U623" i="3"/>
  <c r="W623" i="3" s="1"/>
  <c r="T311" i="3"/>
  <c r="V311" i="3" s="1"/>
  <c r="U159" i="3"/>
  <c r="W159" i="3" s="1"/>
  <c r="T712" i="3"/>
  <c r="V712" i="3" s="1"/>
  <c r="T10" i="3"/>
  <c r="V10" i="3" s="1"/>
  <c r="U122" i="3"/>
  <c r="W122" i="3" s="1"/>
  <c r="U443" i="3"/>
  <c r="W443" i="3" s="1"/>
  <c r="T558" i="3"/>
  <c r="V558" i="3" s="1"/>
  <c r="U9" i="3"/>
  <c r="W9" i="3" s="1"/>
  <c r="U161" i="3"/>
  <c r="W161" i="3" s="1"/>
  <c r="U22" i="3"/>
  <c r="W22" i="3" s="1"/>
  <c r="T396" i="3"/>
  <c r="V396" i="3" s="1"/>
  <c r="Z95" i="7"/>
  <c r="AB95" i="7" s="1"/>
  <c r="Y43" i="7"/>
  <c r="AA43" i="7" s="1"/>
  <c r="T305" i="3"/>
  <c r="V305" i="3" s="1"/>
  <c r="Y65" i="7"/>
  <c r="AA65" i="7" s="1"/>
  <c r="Y41" i="7"/>
  <c r="AA41" i="7" s="1"/>
  <c r="Z48" i="7"/>
  <c r="AB48" i="7" s="1"/>
  <c r="Y48" i="7"/>
  <c r="AA48" i="7" s="1"/>
  <c r="T451" i="3"/>
  <c r="V451" i="3" s="1"/>
  <c r="T516" i="3"/>
  <c r="V516" i="3" s="1"/>
  <c r="U722" i="3"/>
  <c r="W722" i="3" s="1"/>
  <c r="T352" i="3"/>
  <c r="V352" i="3" s="1"/>
  <c r="U198" i="3"/>
  <c r="W198" i="3" s="1"/>
  <c r="U611" i="3"/>
  <c r="W611" i="3" s="1"/>
  <c r="T596" i="3"/>
  <c r="V596" i="3" s="1"/>
  <c r="U459" i="3"/>
  <c r="W459" i="3" s="1"/>
  <c r="U582" i="3"/>
  <c r="W582" i="3" s="1"/>
  <c r="U252" i="3"/>
  <c r="W252" i="3" s="1"/>
  <c r="U24" i="3"/>
  <c r="W24" i="3" s="1"/>
  <c r="U472" i="3"/>
  <c r="W472" i="3" s="1"/>
  <c r="T78" i="3"/>
  <c r="V78" i="3" s="1"/>
  <c r="T556" i="3"/>
  <c r="V556" i="3" s="1"/>
  <c r="Y5" i="9"/>
  <c r="AA5" i="9" s="1"/>
  <c r="T44" i="3"/>
  <c r="V44" i="3" s="1"/>
  <c r="Y12" i="9"/>
  <c r="AA12" i="9" s="1"/>
  <c r="T317" i="3"/>
  <c r="V317" i="3" s="1"/>
  <c r="T721" i="3"/>
  <c r="V721" i="3" s="1"/>
  <c r="Z25" i="7"/>
  <c r="AB25" i="7" s="1"/>
  <c r="Y25" i="7"/>
  <c r="AA25" i="7" s="1"/>
  <c r="T372" i="3"/>
  <c r="V372" i="3" s="1"/>
  <c r="U139" i="3"/>
  <c r="W139" i="3" s="1"/>
  <c r="T138" i="3"/>
  <c r="V138" i="3" s="1"/>
  <c r="T358" i="3"/>
  <c r="V358" i="3" s="1"/>
  <c r="T378" i="3"/>
  <c r="V378" i="3" s="1"/>
  <c r="U151" i="3"/>
  <c r="W151" i="3" s="1"/>
  <c r="U387" i="3"/>
  <c r="W387" i="3" s="1"/>
  <c r="U505" i="3"/>
  <c r="W505" i="3" s="1"/>
  <c r="T699" i="3"/>
  <c r="V699" i="3" s="1"/>
  <c r="T157" i="3"/>
  <c r="V157" i="3" s="1"/>
  <c r="U188" i="3"/>
  <c r="W188" i="3" s="1"/>
  <c r="T452" i="3"/>
  <c r="V452" i="3" s="1"/>
  <c r="Y55" i="7"/>
  <c r="AA55" i="7" s="1"/>
  <c r="T463" i="3"/>
  <c r="V463" i="3" s="1"/>
  <c r="T648" i="3"/>
  <c r="V648" i="3" s="1"/>
  <c r="U354" i="3"/>
  <c r="W354" i="3" s="1"/>
  <c r="T150" i="3"/>
  <c r="V150" i="3" s="1"/>
  <c r="U386" i="3"/>
  <c r="W386" i="3" s="1"/>
  <c r="T282" i="3"/>
  <c r="V282" i="3" s="1"/>
  <c r="T310" i="3"/>
  <c r="V310" i="3" s="1"/>
  <c r="U304" i="3"/>
  <c r="W304" i="3" s="1"/>
  <c r="U529" i="3"/>
  <c r="W529" i="3" s="1"/>
  <c r="T218" i="3"/>
  <c r="V218" i="3" s="1"/>
  <c r="T348" i="3"/>
  <c r="V348" i="3" s="1"/>
  <c r="T227" i="3"/>
  <c r="V227" i="3" s="1"/>
  <c r="T512" i="3"/>
  <c r="V512" i="3" s="1"/>
  <c r="Z55" i="7"/>
  <c r="AB55" i="7" s="1"/>
  <c r="Z9" i="9"/>
  <c r="AB9" i="9" s="1"/>
  <c r="Y9" i="9"/>
  <c r="AA9" i="9" s="1"/>
  <c r="T66" i="3"/>
  <c r="V66" i="3" s="1"/>
  <c r="U131" i="3"/>
  <c r="W131" i="3" s="1"/>
  <c r="T226" i="3"/>
  <c r="V226" i="3" s="1"/>
  <c r="U621" i="3"/>
  <c r="W621" i="3" s="1"/>
  <c r="U315" i="3"/>
  <c r="W315" i="3" s="1"/>
  <c r="U166" i="3"/>
  <c r="W166" i="3" s="1"/>
  <c r="T95" i="3"/>
  <c r="V95" i="3" s="1"/>
  <c r="U95" i="3"/>
  <c r="W95" i="3" s="1"/>
  <c r="T45" i="3"/>
  <c r="V45" i="3" s="1"/>
  <c r="U45" i="3"/>
  <c r="W45" i="3" s="1"/>
  <c r="T207" i="3"/>
  <c r="V207" i="3" s="1"/>
  <c r="T407" i="3"/>
  <c r="V407" i="3" s="1"/>
  <c r="T481" i="3"/>
  <c r="V481" i="3" s="1"/>
  <c r="T371" i="3"/>
  <c r="V371" i="3" s="1"/>
  <c r="T33" i="3"/>
  <c r="V33" i="3" s="1"/>
  <c r="T543" i="3"/>
  <c r="V543" i="3" s="1"/>
  <c r="U248" i="3"/>
  <c r="W248" i="3" s="1"/>
  <c r="T551" i="3"/>
  <c r="V551" i="3" s="1"/>
  <c r="T461" i="3"/>
  <c r="V461" i="3" s="1"/>
  <c r="T170" i="3"/>
  <c r="V170" i="3" s="1"/>
  <c r="U201" i="3"/>
  <c r="W201" i="3" s="1"/>
  <c r="U343" i="3"/>
  <c r="W343" i="3" s="1"/>
  <c r="U627" i="3"/>
  <c r="W627" i="3" s="1"/>
  <c r="T206" i="3"/>
  <c r="V206" i="3" s="1"/>
  <c r="T446" i="3"/>
  <c r="V446" i="3" s="1"/>
  <c r="U90" i="3"/>
  <c r="W90" i="3" s="1"/>
  <c r="U307" i="3"/>
  <c r="W307" i="3" s="1"/>
  <c r="U101" i="3"/>
  <c r="W101" i="3" s="1"/>
  <c r="W157" i="3"/>
  <c r="U631" i="3"/>
  <c r="W631" i="3" s="1"/>
  <c r="T715" i="3"/>
  <c r="V715" i="3" s="1"/>
  <c r="U113" i="3"/>
  <c r="W113" i="3" s="1"/>
  <c r="U600" i="3"/>
  <c r="W600" i="3" s="1"/>
  <c r="T600" i="3"/>
  <c r="V600" i="3" s="1"/>
  <c r="T533" i="3"/>
  <c r="V533" i="3" s="1"/>
  <c r="U266" i="3"/>
  <c r="W266" i="3" s="1"/>
  <c r="U14" i="3"/>
  <c r="W14" i="3" s="1"/>
  <c r="U25" i="3"/>
  <c r="W25" i="3" s="1"/>
  <c r="T321" i="3"/>
  <c r="V321" i="3" s="1"/>
  <c r="U289" i="3"/>
  <c r="W289" i="3" s="1"/>
  <c r="U520" i="3"/>
  <c r="W520" i="3" s="1"/>
  <c r="U484" i="3"/>
  <c r="W484" i="3" s="1"/>
  <c r="Z36" i="7"/>
  <c r="AB36" i="7" s="1"/>
  <c r="Y36" i="7"/>
  <c r="AA36" i="7" s="1"/>
  <c r="Z21" i="9"/>
  <c r="AB21" i="9" s="1"/>
  <c r="Y21" i="9"/>
  <c r="AA21" i="9" s="1"/>
  <c r="Z9" i="7"/>
  <c r="AB9" i="7" s="1"/>
  <c r="Y9" i="7"/>
  <c r="AA9" i="7" s="1"/>
  <c r="Z13" i="9"/>
  <c r="AB13" i="9" s="1"/>
  <c r="Y13" i="9"/>
  <c r="AA13" i="9" s="1"/>
  <c r="Y44" i="7"/>
  <c r="AA44" i="7" s="1"/>
  <c r="Z44" i="7"/>
  <c r="AB44" i="7" s="1"/>
  <c r="Z28" i="7"/>
  <c r="AB28" i="7" s="1"/>
  <c r="Y28" i="7"/>
  <c r="AA28" i="7" s="1"/>
  <c r="T134" i="3"/>
  <c r="V134" i="3" s="1"/>
  <c r="T739" i="3"/>
  <c r="V739" i="3" s="1"/>
  <c r="U673" i="3"/>
  <c r="W673" i="3" s="1"/>
  <c r="U659" i="3"/>
  <c r="W659" i="3" s="1"/>
  <c r="U731" i="3"/>
  <c r="W731" i="3" s="1"/>
  <c r="T187" i="3"/>
  <c r="V187" i="3" s="1"/>
  <c r="T349" i="3"/>
  <c r="V349" i="3" s="1"/>
  <c r="U603" i="3"/>
  <c r="W603" i="3" s="1"/>
  <c r="T479" i="3"/>
  <c r="V479" i="3" s="1"/>
  <c r="T152" i="3"/>
  <c r="V152" i="3" s="1"/>
  <c r="U203" i="3"/>
  <c r="W203" i="3" s="1"/>
  <c r="U404" i="3"/>
  <c r="W404" i="3" s="1"/>
  <c r="T573" i="3"/>
  <c r="V573" i="3" s="1"/>
  <c r="Y84" i="7"/>
  <c r="AA84" i="7" s="1"/>
  <c r="Z84" i="7"/>
  <c r="AB84" i="7" s="1"/>
  <c r="U523" i="3"/>
  <c r="W523" i="3" s="1"/>
  <c r="U610" i="3"/>
  <c r="W610" i="3" s="1"/>
  <c r="U466" i="3"/>
  <c r="W466" i="3" s="1"/>
  <c r="T668" i="3"/>
  <c r="V668" i="3" s="1"/>
  <c r="T736" i="3"/>
  <c r="V736" i="3" s="1"/>
  <c r="T608" i="3"/>
  <c r="V608" i="3" s="1"/>
  <c r="T488" i="3"/>
  <c r="V488" i="3" s="1"/>
  <c r="T196" i="3"/>
  <c r="V196" i="3" s="1"/>
  <c r="T425" i="3"/>
  <c r="V425" i="3" s="1"/>
  <c r="U230" i="3"/>
  <c r="W230" i="3" s="1"/>
  <c r="U175" i="3"/>
  <c r="W175" i="3" s="1"/>
  <c r="T158" i="3"/>
  <c r="V158" i="3" s="1"/>
  <c r="U178" i="3"/>
  <c r="W178" i="3" s="1"/>
  <c r="T280" i="3"/>
  <c r="V280" i="3" s="1"/>
  <c r="U280" i="3"/>
  <c r="W280" i="3" s="1"/>
  <c r="Y97" i="7"/>
  <c r="AA97" i="7" s="1"/>
  <c r="Z97" i="7"/>
  <c r="AB97" i="7" s="1"/>
  <c r="T147" i="3"/>
  <c r="V147" i="3" s="1"/>
  <c r="U147" i="3"/>
  <c r="W147" i="3" s="1"/>
  <c r="U389" i="3"/>
  <c r="W389" i="3" s="1"/>
  <c r="T389" i="3"/>
  <c r="V389" i="3" s="1"/>
  <c r="T177" i="3"/>
  <c r="V177" i="3" s="1"/>
  <c r="T508" i="3"/>
  <c r="V508" i="3" s="1"/>
  <c r="T312" i="3"/>
  <c r="V312" i="3" s="1"/>
  <c r="T50" i="3"/>
  <c r="V50" i="3" s="1"/>
  <c r="U690" i="3"/>
  <c r="W690" i="3" s="1"/>
  <c r="T690" i="3"/>
  <c r="V690" i="3" s="1"/>
  <c r="T116" i="3"/>
  <c r="V116" i="3" s="1"/>
  <c r="U116" i="3"/>
  <c r="W116" i="3" s="1"/>
  <c r="U682" i="3"/>
  <c r="W682" i="3" s="1"/>
  <c r="U173" i="3"/>
  <c r="W173" i="3" s="1"/>
  <c r="U249" i="3"/>
  <c r="W249" i="3" s="1"/>
  <c r="T12" i="3"/>
  <c r="V12" i="3" s="1"/>
  <c r="U239" i="3"/>
  <c r="W239" i="3" s="1"/>
  <c r="U549" i="3"/>
  <c r="W549" i="3" s="1"/>
  <c r="T98" i="3"/>
  <c r="V98" i="3" s="1"/>
  <c r="V338" i="3"/>
  <c r="T258" i="3"/>
  <c r="V258" i="3" s="1"/>
  <c r="U345" i="3"/>
  <c r="W345" i="3" s="1"/>
  <c r="T276" i="3"/>
  <c r="V276" i="3" s="1"/>
  <c r="U149" i="3"/>
  <c r="W149" i="3" s="1"/>
  <c r="V101" i="3"/>
  <c r="T536" i="3"/>
  <c r="V536" i="3" s="1"/>
  <c r="T678" i="3"/>
  <c r="V678" i="3" s="1"/>
  <c r="U109" i="3"/>
  <c r="W109" i="3" s="1"/>
  <c r="T402" i="3"/>
  <c r="V402" i="3" s="1"/>
  <c r="T129" i="3"/>
  <c r="V129" i="3" s="1"/>
  <c r="W276" i="3"/>
  <c r="T353" i="3"/>
  <c r="V353" i="3" s="1"/>
  <c r="U245" i="3"/>
  <c r="W245" i="3" s="1"/>
  <c r="T577" i="3"/>
  <c r="V577" i="3" s="1"/>
  <c r="T726" i="3"/>
  <c r="V726" i="3" s="1"/>
  <c r="T618" i="3"/>
  <c r="V618" i="3" s="1"/>
  <c r="T54" i="3"/>
  <c r="V54" i="3" s="1"/>
  <c r="U467" i="3"/>
  <c r="W467" i="3" s="1"/>
  <c r="U17" i="3"/>
  <c r="W17" i="3" s="1"/>
  <c r="T440" i="3"/>
  <c r="V440" i="3" s="1"/>
  <c r="T364" i="3"/>
  <c r="V364" i="3" s="1"/>
  <c r="T634" i="3"/>
  <c r="V634" i="3" s="1"/>
  <c r="U706" i="3"/>
  <c r="W706" i="3" s="1"/>
  <c r="T285" i="3"/>
  <c r="V285" i="3" s="1"/>
  <c r="U665" i="3"/>
  <c r="W665" i="3" s="1"/>
  <c r="U625" i="3"/>
  <c r="W625" i="3" s="1"/>
  <c r="U54" i="3"/>
  <c r="W54" i="3" s="1"/>
  <c r="T284" i="3"/>
  <c r="V284" i="3" s="1"/>
  <c r="U286" i="3"/>
  <c r="W286" i="3" s="1"/>
  <c r="U155" i="3"/>
  <c r="W155" i="3" s="1"/>
  <c r="T155" i="3"/>
  <c r="V155" i="3" s="1"/>
  <c r="U300" i="3"/>
  <c r="W300" i="3" s="1"/>
  <c r="T300" i="3"/>
  <c r="V300" i="3" s="1"/>
  <c r="U306" i="3"/>
  <c r="W306" i="3" s="1"/>
  <c r="T737" i="3"/>
  <c r="V737" i="3" s="1"/>
  <c r="U662" i="3"/>
  <c r="W662" i="3" s="1"/>
  <c r="T662" i="3"/>
  <c r="V662" i="3" s="1"/>
  <c r="T534" i="3"/>
  <c r="V534" i="3" s="1"/>
  <c r="U534" i="3"/>
  <c r="W534" i="3" s="1"/>
  <c r="T26" i="3"/>
  <c r="V26" i="3" s="1"/>
  <c r="U26" i="3"/>
  <c r="W26" i="3" s="1"/>
  <c r="U652" i="3"/>
  <c r="W652" i="3" s="1"/>
  <c r="T652" i="3"/>
  <c r="V652" i="3" s="1"/>
  <c r="U580" i="3"/>
  <c r="W580" i="3" s="1"/>
  <c r="T580" i="3"/>
  <c r="V580" i="3" s="1"/>
  <c r="U688" i="3"/>
  <c r="W688" i="3" s="1"/>
  <c r="T688" i="3"/>
  <c r="V688" i="3" s="1"/>
  <c r="T709" i="3"/>
  <c r="V709" i="3" s="1"/>
  <c r="U709" i="3"/>
  <c r="W709" i="3" s="1"/>
  <c r="T664" i="3"/>
  <c r="V664" i="3" s="1"/>
  <c r="U664" i="3"/>
  <c r="W664" i="3" s="1"/>
  <c r="U735" i="3"/>
  <c r="W735" i="3" s="1"/>
  <c r="T735" i="3"/>
  <c r="V735" i="3" s="1"/>
  <c r="T346" i="3"/>
  <c r="V346" i="3" s="1"/>
  <c r="T148" i="3"/>
  <c r="V148" i="3" s="1"/>
  <c r="W407" i="3"/>
  <c r="T344" i="3"/>
  <c r="V344" i="3" s="1"/>
  <c r="V180" i="3"/>
  <c r="U436" i="3"/>
  <c r="W436" i="3" s="1"/>
  <c r="T436" i="3"/>
  <c r="V436" i="3" s="1"/>
  <c r="T363" i="3"/>
  <c r="V363" i="3" s="1"/>
  <c r="U363" i="3"/>
  <c r="W363" i="3" s="1"/>
  <c r="U539" i="3"/>
  <c r="W539" i="3" s="1"/>
  <c r="T530" i="3"/>
  <c r="V530" i="3" s="1"/>
  <c r="U420" i="3"/>
  <c r="W420" i="3" s="1"/>
  <c r="T394" i="3"/>
  <c r="V394" i="3" s="1"/>
  <c r="U695" i="3"/>
  <c r="W695" i="3" s="1"/>
  <c r="U380" i="3"/>
  <c r="W380" i="3" s="1"/>
  <c r="U564" i="3"/>
  <c r="W564" i="3" s="1"/>
  <c r="V731" i="3"/>
  <c r="T587" i="3"/>
  <c r="V587" i="3" s="1"/>
  <c r="W654" i="3"/>
  <c r="U639" i="3"/>
  <c r="W639" i="3" s="1"/>
  <c r="T183" i="3"/>
  <c r="V183" i="3" s="1"/>
  <c r="T624" i="3"/>
  <c r="V624" i="3" s="1"/>
  <c r="T333" i="3"/>
  <c r="V333" i="3" s="1"/>
  <c r="U535" i="3"/>
  <c r="W535" i="3" s="1"/>
  <c r="U504" i="3"/>
  <c r="W504" i="3" s="1"/>
  <c r="T504" i="3"/>
  <c r="V504" i="3" s="1"/>
  <c r="U165" i="3"/>
  <c r="W165" i="3" s="1"/>
  <c r="T165" i="3"/>
  <c r="V165" i="3" s="1"/>
  <c r="U112" i="3"/>
  <c r="W112" i="3" s="1"/>
  <c r="T112" i="3"/>
  <c r="V112" i="3" s="1"/>
  <c r="U125" i="3"/>
  <c r="W125" i="3" s="1"/>
  <c r="W378" i="3"/>
  <c r="T102" i="3"/>
  <c r="V102" i="3" s="1"/>
  <c r="T418" i="3"/>
  <c r="V418" i="3" s="1"/>
  <c r="U590" i="3"/>
  <c r="W590" i="3" s="1"/>
  <c r="T590" i="3"/>
  <c r="V590" i="3" s="1"/>
  <c r="U42" i="3"/>
  <c r="W42" i="3" s="1"/>
  <c r="T42" i="3"/>
  <c r="V42" i="3" s="1"/>
  <c r="T240" i="3"/>
  <c r="V240" i="3" s="1"/>
  <c r="U240" i="3"/>
  <c r="W240" i="3" s="1"/>
  <c r="T232" i="3"/>
  <c r="V232" i="3" s="1"/>
  <c r="U232" i="3"/>
  <c r="W232" i="3" s="1"/>
  <c r="T329" i="3"/>
  <c r="V329" i="3" s="1"/>
  <c r="U329" i="3"/>
  <c r="W329" i="3" s="1"/>
  <c r="T243" i="3"/>
  <c r="V243" i="3" s="1"/>
  <c r="U243" i="3"/>
  <c r="W243" i="3" s="1"/>
  <c r="U199" i="3"/>
  <c r="W199" i="3" s="1"/>
  <c r="T199" i="3"/>
  <c r="V199" i="3" s="1"/>
  <c r="U570" i="3"/>
  <c r="W570" i="3" s="1"/>
  <c r="T570" i="3"/>
  <c r="V570" i="3" s="1"/>
  <c r="T219" i="3"/>
  <c r="V219" i="3" s="1"/>
  <c r="U219" i="3"/>
  <c r="W219" i="3" s="1"/>
  <c r="U666" i="3"/>
  <c r="W666" i="3" s="1"/>
  <c r="T666" i="3"/>
  <c r="V666" i="3" s="1"/>
  <c r="U377" i="3"/>
  <c r="W377" i="3" s="1"/>
  <c r="T377" i="3"/>
  <c r="V377" i="3" s="1"/>
  <c r="U204" i="3"/>
  <c r="W204" i="3" s="1"/>
  <c r="T204" i="3"/>
  <c r="V204" i="3" s="1"/>
  <c r="T379" i="3"/>
  <c r="V379" i="3" s="1"/>
  <c r="U379" i="3"/>
  <c r="W379" i="3" s="1"/>
  <c r="U381" i="3"/>
  <c r="W381" i="3" s="1"/>
  <c r="T381" i="3"/>
  <c r="V381" i="3" s="1"/>
  <c r="U416" i="3"/>
  <c r="W416" i="3" s="1"/>
  <c r="T416" i="3"/>
  <c r="V416" i="3" s="1"/>
  <c r="T7" i="3"/>
  <c r="V7" i="3" s="1"/>
  <c r="U7" i="3"/>
  <c r="W7" i="3" s="1"/>
  <c r="T503" i="3"/>
  <c r="V503" i="3" s="1"/>
  <c r="U503" i="3"/>
  <c r="W503" i="3" s="1"/>
  <c r="T383" i="3"/>
  <c r="V383" i="3" s="1"/>
  <c r="U383" i="3"/>
  <c r="W383" i="3" s="1"/>
  <c r="U27" i="3"/>
  <c r="W27" i="3" s="1"/>
  <c r="T27" i="3"/>
  <c r="V27" i="3" s="1"/>
  <c r="T594" i="3"/>
  <c r="V594" i="3" s="1"/>
  <c r="U594" i="3"/>
  <c r="W594" i="3" s="1"/>
  <c r="U233" i="3"/>
  <c r="W233" i="3" s="1"/>
  <c r="T233" i="3"/>
  <c r="V233" i="3" s="1"/>
  <c r="T277" i="3"/>
  <c r="V277" i="3" s="1"/>
  <c r="U277" i="3"/>
  <c r="W277" i="3" s="1"/>
  <c r="W681" i="3"/>
  <c r="T708" i="3"/>
  <c r="V708" i="3" s="1"/>
  <c r="U180" i="3"/>
  <c r="W180" i="3" s="1"/>
  <c r="U124" i="3"/>
  <c r="W124" i="3" s="1"/>
  <c r="U19" i="3"/>
  <c r="W19" i="3" s="1"/>
  <c r="U572" i="3"/>
  <c r="W572" i="3" s="1"/>
  <c r="U298" i="3"/>
  <c r="W298" i="3" s="1"/>
  <c r="W696" i="3"/>
  <c r="T91" i="3"/>
  <c r="V91" i="3" s="1"/>
  <c r="W593" i="3"/>
  <c r="U126" i="3"/>
  <c r="W126" i="3" s="1"/>
  <c r="T126" i="3"/>
  <c r="V126" i="3" s="1"/>
  <c r="U496" i="3"/>
  <c r="W496" i="3" s="1"/>
  <c r="T496" i="3"/>
  <c r="V496" i="3" s="1"/>
  <c r="T403" i="3"/>
  <c r="V403" i="3" s="1"/>
  <c r="U403" i="3"/>
  <c r="W403" i="3" s="1"/>
  <c r="T658" i="3"/>
  <c r="V658" i="3" s="1"/>
  <c r="U658" i="3"/>
  <c r="W658" i="3" s="1"/>
  <c r="T337" i="3"/>
  <c r="V337" i="3" s="1"/>
  <c r="U337" i="3"/>
  <c r="W337" i="3" s="1"/>
  <c r="U562" i="3"/>
  <c r="W562" i="3" s="1"/>
  <c r="T562" i="3"/>
  <c r="V562" i="3" s="1"/>
  <c r="U415" i="3"/>
  <c r="W415" i="3" s="1"/>
  <c r="T415" i="3"/>
  <c r="V415" i="3" s="1"/>
  <c r="U448" i="3"/>
  <c r="W448" i="3" s="1"/>
  <c r="T448" i="3"/>
  <c r="V448" i="3" s="1"/>
  <c r="T156" i="3"/>
  <c r="V156" i="3" s="1"/>
  <c r="U156" i="3"/>
  <c r="W156" i="3" s="1"/>
  <c r="T585" i="3"/>
  <c r="V585" i="3" s="1"/>
  <c r="U585" i="3"/>
  <c r="W585" i="3" s="1"/>
  <c r="T469" i="3"/>
  <c r="V469" i="3" s="1"/>
  <c r="U469" i="3"/>
  <c r="W469" i="3" s="1"/>
  <c r="T612" i="3"/>
  <c r="V612" i="3" s="1"/>
  <c r="U612" i="3"/>
  <c r="W612" i="3" s="1"/>
  <c r="U439" i="3"/>
  <c r="W439" i="3" s="1"/>
  <c r="T439" i="3"/>
  <c r="V439" i="3" s="1"/>
  <c r="U236" i="3"/>
  <c r="W236" i="3" s="1"/>
  <c r="T236" i="3"/>
  <c r="V236" i="3" s="1"/>
  <c r="T52" i="3"/>
  <c r="V52" i="3" s="1"/>
  <c r="U52" i="3"/>
  <c r="W52" i="3" s="1"/>
  <c r="U644" i="3"/>
  <c r="W644" i="3" s="1"/>
  <c r="T644" i="3"/>
  <c r="V644" i="3" s="1"/>
  <c r="U60" i="3"/>
  <c r="W60" i="3" s="1"/>
  <c r="U244" i="3"/>
  <c r="W244" i="3" s="1"/>
  <c r="T681" i="3"/>
  <c r="V681" i="3" s="1"/>
  <c r="T398" i="3"/>
  <c r="V398" i="3" s="1"/>
  <c r="U431" i="3"/>
  <c r="W431" i="3" s="1"/>
  <c r="U568" i="3"/>
  <c r="W568" i="3" s="1"/>
  <c r="T629" i="3"/>
  <c r="V629" i="3" s="1"/>
  <c r="T654" i="3"/>
  <c r="V654" i="3" s="1"/>
  <c r="T557" i="3"/>
  <c r="V557" i="3" s="1"/>
  <c r="T692" i="3"/>
  <c r="V692" i="3" s="1"/>
  <c r="T696" i="3"/>
  <c r="V696" i="3" s="1"/>
  <c r="T318" i="3"/>
  <c r="V318" i="3" s="1"/>
  <c r="V209" i="3"/>
  <c r="T593" i="3"/>
  <c r="V593" i="3" s="1"/>
  <c r="U292" i="3"/>
  <c r="W292" i="3" s="1"/>
  <c r="T292" i="3"/>
  <c r="V292" i="3" s="1"/>
  <c r="T483" i="3"/>
  <c r="V483" i="3" s="1"/>
  <c r="U483" i="3"/>
  <c r="W483" i="3" s="1"/>
  <c r="T130" i="3"/>
  <c r="V130" i="3" s="1"/>
  <c r="U130" i="3"/>
  <c r="W130" i="3" s="1"/>
  <c r="T456" i="3"/>
  <c r="V456" i="3" s="1"/>
  <c r="U456" i="3"/>
  <c r="W456" i="3" s="1"/>
  <c r="T251" i="3"/>
  <c r="V251" i="3" s="1"/>
  <c r="U251" i="3"/>
  <c r="W251" i="3" s="1"/>
  <c r="T640" i="3"/>
  <c r="V640" i="3" s="1"/>
  <c r="U640" i="3"/>
  <c r="W640" i="3" s="1"/>
  <c r="T123" i="3"/>
  <c r="V123" i="3" s="1"/>
  <c r="U123" i="3"/>
  <c r="W123" i="3" s="1"/>
  <c r="U480" i="3"/>
  <c r="W480" i="3" s="1"/>
  <c r="T480" i="3"/>
  <c r="V480" i="3" s="1"/>
  <c r="T145" i="3"/>
  <c r="V145" i="3" s="1"/>
  <c r="U145" i="3"/>
  <c r="W145" i="3" s="1"/>
  <c r="T247" i="3"/>
  <c r="V247" i="3" s="1"/>
  <c r="U247" i="3"/>
  <c r="W247" i="3" s="1"/>
  <c r="U626" i="3"/>
  <c r="W626" i="3" s="1"/>
  <c r="T626" i="3"/>
  <c r="V626" i="3" s="1"/>
  <c r="T405" i="3"/>
  <c r="V405" i="3" s="1"/>
  <c r="U405" i="3"/>
  <c r="W405" i="3" s="1"/>
  <c r="T619" i="3"/>
  <c r="V619" i="3" s="1"/>
  <c r="U619" i="3"/>
  <c r="W619" i="3" s="1"/>
  <c r="T31" i="3"/>
  <c r="V31" i="3" s="1"/>
  <c r="U31" i="3"/>
  <c r="W31" i="3" s="1"/>
  <c r="U71" i="3"/>
  <c r="W71" i="3" s="1"/>
  <c r="T71" i="3"/>
  <c r="V71" i="3" s="1"/>
  <c r="U215" i="3"/>
  <c r="W215" i="3" s="1"/>
  <c r="T215" i="3"/>
  <c r="V215" i="3" s="1"/>
  <c r="U382" i="3"/>
  <c r="W382" i="3" s="1"/>
  <c r="T382" i="3"/>
  <c r="V382" i="3" s="1"/>
  <c r="T424" i="3"/>
  <c r="V424" i="3" s="1"/>
  <c r="U424" i="3"/>
  <c r="W424" i="3" s="1"/>
  <c r="T495" i="3"/>
  <c r="V495" i="3" s="1"/>
  <c r="U495" i="3"/>
  <c r="W495" i="3" s="1"/>
  <c r="U423" i="3"/>
  <c r="W423" i="3" s="1"/>
  <c r="T423" i="3"/>
  <c r="V423" i="3" s="1"/>
  <c r="T241" i="3"/>
  <c r="V241" i="3" s="1"/>
  <c r="T399" i="3"/>
  <c r="V399" i="3" s="1"/>
  <c r="U399" i="3"/>
  <c r="W399" i="3" s="1"/>
  <c r="T464" i="3"/>
  <c r="V464" i="3" s="1"/>
  <c r="U464" i="3"/>
  <c r="W464" i="3" s="1"/>
  <c r="U127" i="3"/>
  <c r="W127" i="3" s="1"/>
  <c r="T127" i="3"/>
  <c r="V127" i="3" s="1"/>
  <c r="T265" i="3"/>
  <c r="V265" i="3" s="1"/>
  <c r="U265" i="3"/>
  <c r="W265" i="3" s="1"/>
  <c r="T97" i="3"/>
  <c r="V97" i="3" s="1"/>
  <c r="U97" i="3"/>
  <c r="W97" i="3" s="1"/>
  <c r="U636" i="3"/>
  <c r="W636" i="3" s="1"/>
  <c r="T636" i="3"/>
  <c r="V636" i="3" s="1"/>
  <c r="T58" i="3"/>
  <c r="V58" i="3" s="1"/>
  <c r="U58" i="3"/>
  <c r="W58" i="3" s="1"/>
  <c r="U256" i="3"/>
  <c r="W256" i="3" s="1"/>
  <c r="T256" i="3"/>
  <c r="V256" i="3" s="1"/>
  <c r="T686" i="3"/>
  <c r="V686" i="3" s="1"/>
  <c r="U686" i="3"/>
  <c r="W686" i="3" s="1"/>
  <c r="T513" i="3"/>
  <c r="V513" i="3" s="1"/>
  <c r="U513" i="3"/>
  <c r="W513" i="3" s="1"/>
  <c r="T211" i="3"/>
  <c r="V211" i="3" s="1"/>
  <c r="U211" i="3"/>
  <c r="W211" i="3" s="1"/>
  <c r="U548" i="3"/>
  <c r="W548" i="3" s="1"/>
  <c r="T548" i="3"/>
  <c r="V548" i="3" s="1"/>
  <c r="T552" i="3"/>
  <c r="V552" i="3" s="1"/>
  <c r="U552" i="3"/>
  <c r="W552" i="3" s="1"/>
  <c r="T566" i="3"/>
  <c r="V566" i="3" s="1"/>
  <c r="U566" i="3"/>
  <c r="W566" i="3" s="1"/>
  <c r="T455" i="3"/>
  <c r="V455" i="3" s="1"/>
  <c r="U455" i="3"/>
  <c r="W455" i="3" s="1"/>
  <c r="T360" i="3"/>
  <c r="V360" i="3" s="1"/>
  <c r="U360" i="3"/>
  <c r="W360" i="3" s="1"/>
  <c r="U370" i="3"/>
  <c r="W370" i="3" s="1"/>
  <c r="T370" i="3"/>
  <c r="V370" i="3" s="1"/>
  <c r="T164" i="3"/>
  <c r="V164" i="3" s="1"/>
  <c r="U164" i="3"/>
  <c r="W164" i="3" s="1"/>
  <c r="U637" i="3"/>
  <c r="W637" i="3" s="1"/>
  <c r="T637" i="3"/>
  <c r="V637" i="3" s="1"/>
  <c r="T36" i="3"/>
  <c r="V36" i="3" s="1"/>
  <c r="U36" i="3"/>
  <c r="W36" i="3" s="1"/>
  <c r="U540" i="3"/>
  <c r="W540" i="3" s="1"/>
  <c r="T540" i="3"/>
  <c r="V540" i="3" s="1"/>
  <c r="U601" i="3"/>
  <c r="W601" i="3" s="1"/>
  <c r="T601" i="3"/>
  <c r="V601" i="3" s="1"/>
  <c r="U260" i="3"/>
  <c r="W260" i="3" s="1"/>
  <c r="T260" i="3"/>
  <c r="V260" i="3" s="1"/>
  <c r="T65" i="3"/>
  <c r="V65" i="3" s="1"/>
  <c r="U65" i="3"/>
  <c r="W65" i="3" s="1"/>
  <c r="T242" i="3"/>
  <c r="V242" i="3" s="1"/>
  <c r="U242" i="3"/>
  <c r="W242" i="3" s="1"/>
  <c r="T28" i="3"/>
  <c r="V28" i="3" s="1"/>
  <c r="U28" i="3"/>
  <c r="W28" i="3" s="1"/>
  <c r="U213" i="3"/>
  <c r="W213" i="3" s="1"/>
  <c r="T213" i="3"/>
  <c r="V213" i="3" s="1"/>
  <c r="U367" i="3"/>
  <c r="W367" i="3" s="1"/>
  <c r="T367" i="3"/>
  <c r="V367" i="3" s="1"/>
  <c r="U437" i="3"/>
  <c r="W437" i="3" s="1"/>
  <c r="T437" i="3"/>
  <c r="V437" i="3" s="1"/>
  <c r="T263" i="3"/>
  <c r="V263" i="3" s="1"/>
  <c r="U263" i="3"/>
  <c r="W263" i="3" s="1"/>
  <c r="U638" i="3"/>
  <c r="W638" i="3" s="1"/>
  <c r="T438" i="3"/>
  <c r="V438" i="3" s="1"/>
  <c r="U567" i="3"/>
  <c r="W567" i="3" s="1"/>
  <c r="W660" i="3"/>
  <c r="T458" i="3"/>
  <c r="V458" i="3" s="1"/>
  <c r="U632" i="3"/>
  <c r="W632" i="3" s="1"/>
  <c r="T632" i="3"/>
  <c r="V632" i="3" s="1"/>
  <c r="U13" i="3"/>
  <c r="W13" i="3" s="1"/>
  <c r="T13" i="3"/>
  <c r="V13" i="3" s="1"/>
  <c r="U303" i="3"/>
  <c r="W303" i="3" s="1"/>
  <c r="T303" i="3"/>
  <c r="V303" i="3" s="1"/>
  <c r="T111" i="3"/>
  <c r="V111" i="3" s="1"/>
  <c r="U111" i="3"/>
  <c r="W111" i="3" s="1"/>
  <c r="T49" i="3"/>
  <c r="V49" i="3" s="1"/>
  <c r="U49" i="3"/>
  <c r="W49" i="3" s="1"/>
  <c r="U110" i="3"/>
  <c r="W110" i="3" s="1"/>
  <c r="T110" i="3"/>
  <c r="V110" i="3" s="1"/>
  <c r="U361" i="3"/>
  <c r="W361" i="3" s="1"/>
  <c r="T361" i="3"/>
  <c r="V361" i="3" s="1"/>
  <c r="T99" i="3"/>
  <c r="V99" i="3" s="1"/>
  <c r="U99" i="3"/>
  <c r="W99" i="3" s="1"/>
  <c r="T132" i="3"/>
  <c r="V132" i="3" s="1"/>
  <c r="U132" i="3"/>
  <c r="W132" i="3" s="1"/>
  <c r="U375" i="3"/>
  <c r="W375" i="3" s="1"/>
  <c r="T375" i="3"/>
  <c r="V375" i="3" s="1"/>
  <c r="U357" i="3"/>
  <c r="W357" i="3" s="1"/>
  <c r="T357" i="3"/>
  <c r="V357" i="3" s="1"/>
  <c r="T397" i="3"/>
  <c r="V397" i="3" s="1"/>
  <c r="U397" i="3"/>
  <c r="W397" i="3" s="1"/>
  <c r="T11" i="3"/>
  <c r="V11" i="3" s="1"/>
  <c r="U11" i="3"/>
  <c r="W11" i="3" s="1"/>
  <c r="U192" i="3"/>
  <c r="W192" i="3" s="1"/>
  <c r="T192" i="3"/>
  <c r="V192" i="3" s="1"/>
  <c r="U663" i="3"/>
  <c r="W663" i="3" s="1"/>
  <c r="T663" i="3"/>
  <c r="V663" i="3" s="1"/>
  <c r="U205" i="3"/>
  <c r="W205" i="3" s="1"/>
  <c r="T205" i="3"/>
  <c r="V205" i="3" s="1"/>
  <c r="U617" i="3"/>
  <c r="W617" i="3" s="1"/>
  <c r="T617" i="3"/>
  <c r="V617" i="3" s="1"/>
  <c r="T641" i="3"/>
  <c r="V641" i="3" s="1"/>
  <c r="U641" i="3"/>
  <c r="W641" i="3" s="1"/>
  <c r="T176" i="3"/>
  <c r="V176" i="3" s="1"/>
  <c r="U176" i="3"/>
  <c r="W176" i="3" s="1"/>
  <c r="U493" i="3"/>
  <c r="W493" i="3" s="1"/>
  <c r="T493" i="3"/>
  <c r="V493" i="3" s="1"/>
  <c r="T650" i="3"/>
  <c r="V650" i="3" s="1"/>
  <c r="U650" i="3"/>
  <c r="W650" i="3" s="1"/>
  <c r="U473" i="3"/>
  <c r="W473" i="3" s="1"/>
  <c r="T473" i="3"/>
  <c r="V473" i="3" s="1"/>
  <c r="T53" i="3"/>
  <c r="V53" i="3" s="1"/>
  <c r="U53" i="3"/>
  <c r="W53" i="3" s="1"/>
  <c r="T61" i="3"/>
  <c r="V61" i="3" s="1"/>
  <c r="U61" i="3"/>
  <c r="W61" i="3" s="1"/>
  <c r="U146" i="3"/>
  <c r="W146" i="3" s="1"/>
  <c r="T146" i="3"/>
  <c r="V146" i="3" s="1"/>
  <c r="U128" i="3"/>
  <c r="W128" i="3" s="1"/>
  <c r="T128" i="3"/>
  <c r="V128" i="3" s="1"/>
  <c r="T649" i="3"/>
  <c r="V649" i="3" s="1"/>
  <c r="U649" i="3"/>
  <c r="W649" i="3" s="1"/>
  <c r="T477" i="3"/>
  <c r="V477" i="3" s="1"/>
  <c r="U477" i="3"/>
  <c r="W477" i="3" s="1"/>
  <c r="U521" i="3"/>
  <c r="W521" i="3" s="1"/>
  <c r="T521" i="3"/>
  <c r="V521" i="3" s="1"/>
  <c r="U241" i="3"/>
  <c r="W241" i="3" s="1"/>
  <c r="V564" i="3"/>
  <c r="U438" i="3"/>
  <c r="W438" i="3" s="1"/>
  <c r="T4" i="3"/>
  <c r="V4" i="3" s="1"/>
  <c r="T567" i="3"/>
  <c r="V567" i="3" s="1"/>
  <c r="T660" i="3"/>
  <c r="V660" i="3" s="1"/>
  <c r="U458" i="3"/>
  <c r="W458" i="3" s="1"/>
  <c r="U47" i="3"/>
  <c r="W47" i="3" s="1"/>
  <c r="T47" i="3"/>
  <c r="V47" i="3" s="1"/>
  <c r="T35" i="3"/>
  <c r="V35" i="3" s="1"/>
  <c r="U35" i="3"/>
  <c r="W35" i="3" s="1"/>
  <c r="U453" i="3"/>
  <c r="W453" i="3" s="1"/>
  <c r="T453" i="3"/>
  <c r="V453" i="3" s="1"/>
  <c r="T181" i="3"/>
  <c r="V181" i="3" s="1"/>
  <c r="U181" i="3"/>
  <c r="W181" i="3" s="1"/>
  <c r="U154" i="3"/>
  <c r="W154" i="3" s="1"/>
  <c r="T154" i="3"/>
  <c r="V154" i="3" s="1"/>
  <c r="T331" i="3"/>
  <c r="V331" i="3" s="1"/>
  <c r="U331" i="3"/>
  <c r="W331" i="3" s="1"/>
  <c r="T225" i="3"/>
  <c r="V225" i="3" s="1"/>
  <c r="U225" i="3"/>
  <c r="W225" i="3" s="1"/>
  <c r="U200" i="3"/>
  <c r="W200" i="3" s="1"/>
  <c r="T200" i="3"/>
  <c r="V200" i="3" s="1"/>
  <c r="U254" i="3"/>
  <c r="W254" i="3" s="1"/>
  <c r="T254" i="3"/>
  <c r="V254" i="3" s="1"/>
  <c r="T21" i="3"/>
  <c r="V21" i="3" s="1"/>
  <c r="U21" i="3"/>
  <c r="W21" i="3" s="1"/>
  <c r="T537" i="3"/>
  <c r="V537" i="3" s="1"/>
  <c r="U537" i="3"/>
  <c r="W537" i="3" s="1"/>
  <c r="T6" i="3"/>
  <c r="V6" i="3" s="1"/>
  <c r="U6" i="3"/>
  <c r="W6" i="3" s="1"/>
  <c r="T413" i="3"/>
  <c r="V413" i="3" s="1"/>
  <c r="U413" i="3"/>
  <c r="W413" i="3" s="1"/>
  <c r="U37" i="3"/>
  <c r="W37" i="3" s="1"/>
  <c r="T37" i="3"/>
  <c r="V37" i="3" s="1"/>
  <c r="U584" i="3"/>
  <c r="W584" i="3" s="1"/>
  <c r="T584" i="3"/>
  <c r="V584" i="3" s="1"/>
  <c r="U220" i="3"/>
  <c r="W220" i="3" s="1"/>
  <c r="T220" i="3"/>
  <c r="V220" i="3" s="1"/>
  <c r="T518" i="3"/>
  <c r="V518" i="3" s="1"/>
  <c r="U518" i="3"/>
  <c r="W518" i="3" s="1"/>
  <c r="T67" i="3"/>
  <c r="V67" i="3" s="1"/>
  <c r="U67" i="3"/>
  <c r="W67" i="3" s="1"/>
  <c r="T237" i="3"/>
  <c r="V237" i="3" s="1"/>
  <c r="U237" i="3"/>
  <c r="W237" i="3" s="1"/>
  <c r="T299" i="3"/>
  <c r="V299" i="3" s="1"/>
  <c r="U299" i="3"/>
  <c r="W299" i="3" s="1"/>
  <c r="U334" i="3"/>
  <c r="W334" i="3" s="1"/>
  <c r="T334" i="3"/>
  <c r="V334" i="3" s="1"/>
  <c r="T588" i="3"/>
  <c r="V588" i="3" s="1"/>
  <c r="U588" i="3"/>
  <c r="W588" i="3" s="1"/>
  <c r="U642" i="3"/>
  <c r="W642" i="3" s="1"/>
  <c r="T642" i="3"/>
  <c r="V642" i="3" s="1"/>
  <c r="U327" i="3"/>
  <c r="W327" i="3" s="1"/>
  <c r="T327" i="3"/>
  <c r="V327" i="3" s="1"/>
  <c r="U41" i="3"/>
  <c r="W41" i="3" s="1"/>
  <c r="T41" i="3"/>
  <c r="V41" i="3" s="1"/>
  <c r="T591" i="3"/>
  <c r="V591" i="3" s="1"/>
  <c r="U591" i="3"/>
  <c r="W591" i="3" s="1"/>
  <c r="T74" i="3"/>
  <c r="V74" i="3" s="1"/>
  <c r="U74" i="3"/>
  <c r="W74" i="3" s="1"/>
  <c r="U563" i="3"/>
  <c r="W563" i="3" s="1"/>
  <c r="T563" i="3"/>
  <c r="V563" i="3" s="1"/>
  <c r="U291" i="3"/>
  <c r="W291" i="3" s="1"/>
  <c r="T291" i="3"/>
  <c r="V291" i="3" s="1"/>
  <c r="T81" i="3"/>
  <c r="V81" i="3" s="1"/>
  <c r="U81" i="3"/>
  <c r="W81" i="3" s="1"/>
  <c r="U70" i="3"/>
  <c r="W70" i="3" s="1"/>
  <c r="T70" i="3"/>
  <c r="V70" i="3" s="1"/>
  <c r="U409" i="3"/>
  <c r="W409" i="3" s="1"/>
  <c r="T409" i="3"/>
  <c r="V409" i="3" s="1"/>
  <c r="T283" i="3"/>
  <c r="V283" i="3" s="1"/>
  <c r="U283" i="3"/>
  <c r="W283" i="3" s="1"/>
  <c r="U87" i="3"/>
  <c r="W87" i="3" s="1"/>
  <c r="T87" i="3"/>
  <c r="V87" i="3" s="1"/>
  <c r="U716" i="3"/>
  <c r="W716" i="3" s="1"/>
  <c r="T716" i="3"/>
  <c r="V716" i="3" s="1"/>
  <c r="T485" i="3"/>
  <c r="V485" i="3" s="1"/>
  <c r="U485" i="3"/>
  <c r="W485" i="3" s="1"/>
  <c r="T571" i="3"/>
  <c r="V571" i="3" s="1"/>
  <c r="U571" i="3"/>
  <c r="W571" i="3" s="1"/>
  <c r="T314" i="3"/>
  <c r="V314" i="3" s="1"/>
  <c r="U314" i="3"/>
  <c r="W314" i="3" s="1"/>
  <c r="T717" i="3"/>
  <c r="V717" i="3" s="1"/>
  <c r="U717" i="3"/>
  <c r="W717" i="3" s="1"/>
  <c r="U257" i="3"/>
  <c r="W257" i="3" s="1"/>
  <c r="T257" i="3"/>
  <c r="V257" i="3" s="1"/>
  <c r="U576" i="3"/>
  <c r="W576" i="3" s="1"/>
  <c r="T576" i="3"/>
  <c r="V576" i="3" s="1"/>
  <c r="U62" i="3"/>
  <c r="W62" i="3" s="1"/>
  <c r="T62" i="3"/>
  <c r="V62" i="3" s="1"/>
  <c r="U163" i="3"/>
  <c r="W163" i="3" s="1"/>
  <c r="T163" i="3"/>
  <c r="V163" i="3" s="1"/>
  <c r="U546" i="3"/>
  <c r="W546" i="3" s="1"/>
  <c r="T546" i="3"/>
  <c r="V546" i="3" s="1"/>
  <c r="U553" i="3"/>
  <c r="W553" i="3" s="1"/>
  <c r="T553" i="3"/>
  <c r="V553" i="3" s="1"/>
  <c r="T651" i="3"/>
  <c r="V651" i="3" s="1"/>
  <c r="U651" i="3"/>
  <c r="W651" i="3" s="1"/>
  <c r="T392" i="3"/>
  <c r="V392" i="3" s="1"/>
  <c r="U392" i="3"/>
  <c r="W392" i="3" s="1"/>
  <c r="U449" i="3"/>
  <c r="W449" i="3" s="1"/>
  <c r="T449" i="3"/>
  <c r="V449" i="3" s="1"/>
  <c r="T607" i="3"/>
  <c r="V607" i="3" s="1"/>
  <c r="U607" i="3"/>
  <c r="W607" i="3" s="1"/>
  <c r="T646" i="3"/>
  <c r="V646" i="3" s="1"/>
  <c r="U646" i="3"/>
  <c r="W646" i="3" s="1"/>
  <c r="U82" i="3"/>
  <c r="W82" i="3" s="1"/>
  <c r="T82" i="3"/>
  <c r="V82" i="3" s="1"/>
  <c r="U501" i="3"/>
  <c r="W501" i="3" s="1"/>
  <c r="T501" i="3"/>
  <c r="V501" i="3" s="1"/>
  <c r="U620" i="3"/>
  <c r="W620" i="3" s="1"/>
  <c r="T620" i="3"/>
  <c r="V620" i="3" s="1"/>
  <c r="U208" i="3"/>
  <c r="W208" i="3" s="1"/>
  <c r="T208" i="3"/>
  <c r="V208" i="3" s="1"/>
  <c r="T645" i="3"/>
  <c r="V645" i="3" s="1"/>
  <c r="U645" i="3"/>
  <c r="W645" i="3" s="1"/>
  <c r="T671" i="3"/>
  <c r="V671" i="3" s="1"/>
  <c r="U671" i="3"/>
  <c r="W671" i="3" s="1"/>
  <c r="T442" i="3"/>
  <c r="V442" i="3" s="1"/>
  <c r="U442" i="3"/>
  <c r="W442" i="3" s="1"/>
  <c r="T680" i="3"/>
  <c r="V680" i="3" s="1"/>
  <c r="U680" i="3"/>
  <c r="W680" i="3" s="1"/>
  <c r="T506" i="3"/>
  <c r="V506" i="3" s="1"/>
  <c r="U506" i="3"/>
  <c r="W506" i="3" s="1"/>
  <c r="T450" i="3"/>
  <c r="V450" i="3" s="1"/>
  <c r="U450" i="3"/>
  <c r="W450" i="3" s="1"/>
  <c r="T700" i="3"/>
  <c r="V700" i="3" s="1"/>
  <c r="U700" i="3"/>
  <c r="W700" i="3" s="1"/>
  <c r="T613" i="3"/>
  <c r="V613" i="3" s="1"/>
  <c r="U613" i="3"/>
  <c r="W613" i="3" s="1"/>
  <c r="U414" i="3"/>
  <c r="W414" i="3" s="1"/>
  <c r="T414" i="3"/>
  <c r="V414" i="3" s="1"/>
  <c r="T672" i="3"/>
  <c r="V672" i="3" s="1"/>
  <c r="U672" i="3"/>
  <c r="W672" i="3" s="1"/>
  <c r="T599" i="3"/>
  <c r="V599" i="3" s="1"/>
  <c r="U599" i="3"/>
  <c r="W599" i="3" s="1"/>
  <c r="T635" i="3"/>
  <c r="V635" i="3" s="1"/>
  <c r="U635" i="3"/>
  <c r="W635" i="3" s="1"/>
  <c r="T713" i="3"/>
  <c r="V713" i="3" s="1"/>
  <c r="U713" i="3"/>
  <c r="W713" i="3" s="1"/>
  <c r="U542" i="3"/>
  <c r="W542" i="3" s="1"/>
  <c r="T542" i="3"/>
  <c r="V542" i="3" s="1"/>
  <c r="T229" i="3"/>
  <c r="V229" i="3" s="1"/>
  <c r="U229" i="3"/>
  <c r="W229" i="3" s="1"/>
  <c r="U510" i="3"/>
  <c r="W510" i="3" s="1"/>
  <c r="T510" i="3"/>
  <c r="V510" i="3" s="1"/>
  <c r="U184" i="3"/>
  <c r="W184" i="3" s="1"/>
  <c r="T184" i="3"/>
  <c r="V184" i="3" s="1"/>
  <c r="U707" i="3"/>
  <c r="W707" i="3" s="1"/>
  <c r="T707" i="3"/>
  <c r="V707" i="3" s="1"/>
  <c r="U478" i="3"/>
  <c r="W478" i="3" s="1"/>
  <c r="T478" i="3"/>
  <c r="V478" i="3" s="1"/>
  <c r="U725" i="3"/>
  <c r="W725" i="3" s="1"/>
  <c r="T725" i="3"/>
  <c r="V725" i="3" s="1"/>
</calcChain>
</file>

<file path=xl/sharedStrings.xml><?xml version="1.0" encoding="utf-8"?>
<sst xmlns="http://schemas.openxmlformats.org/spreadsheetml/2006/main" count="6222" uniqueCount="3278">
  <si>
    <t>Data aktualizacji:</t>
  </si>
  <si>
    <t>Lp.</t>
  </si>
  <si>
    <t>Nazwa / typ</t>
  </si>
  <si>
    <t>Indeks</t>
  </si>
  <si>
    <t>Rbh wyrób</t>
  </si>
  <si>
    <t>Rbh półwyroby</t>
  </si>
  <si>
    <t>Wartość materiału</t>
  </si>
  <si>
    <t>Kooperacja</t>
  </si>
  <si>
    <t>Koszt robocizny bezpośredniej</t>
  </si>
  <si>
    <t>Techniczny koszt wytworzenia</t>
  </si>
  <si>
    <t>Koszty ogólno-zakładowe</t>
  </si>
  <si>
    <t>Całkowity koszt wytworzenia</t>
  </si>
  <si>
    <t>Całkowity koszt własny sprzedaży</t>
  </si>
  <si>
    <t>Marża 10%</t>
  </si>
  <si>
    <t>Marża 20%</t>
  </si>
  <si>
    <t>Cena sprzedaży z marżą 10%</t>
  </si>
  <si>
    <t>Cena sprzedaży z marżą 20%</t>
  </si>
  <si>
    <t>Narzut koszty zakupu</t>
  </si>
  <si>
    <t>Koszty robocizny</t>
  </si>
  <si>
    <t>EH-1111-1-000005-01</t>
  </si>
  <si>
    <t>EH-1111-1-000006-01</t>
  </si>
  <si>
    <t>EH-1112-1-000003-03</t>
  </si>
  <si>
    <t>EH-1112-1-000009-03</t>
  </si>
  <si>
    <t>EH-1112-1-000013-01</t>
  </si>
  <si>
    <t>EH-1112-1-000014-01</t>
  </si>
  <si>
    <t>EH-1112-1-000010-03</t>
  </si>
  <si>
    <t>EH-1112-1-000011-03</t>
  </si>
  <si>
    <t>EH-1112-1-000006-03</t>
  </si>
  <si>
    <t>EH-1112-1-000007-03</t>
  </si>
  <si>
    <t>EH-1112-1-000008-03</t>
  </si>
  <si>
    <t>EH-1113-1-000017-01</t>
  </si>
  <si>
    <t>EH-1113-1-000019-01</t>
  </si>
  <si>
    <t>EH-1113-1-000020-01</t>
  </si>
  <si>
    <t>EH-1113-1-000021-01</t>
  </si>
  <si>
    <t>EH-1113-1-000022-01</t>
  </si>
  <si>
    <t>EH-1113-1-000023-01</t>
  </si>
  <si>
    <t>EH-1114-1-000009-01</t>
  </si>
  <si>
    <t>EH-1114-1-000010-01</t>
  </si>
  <si>
    <t>EH-1115-1-000005-01</t>
  </si>
  <si>
    <t>EH-1115-1-000006-01</t>
  </si>
  <si>
    <t>EH-1121-1-000004-01</t>
  </si>
  <si>
    <t>EH-1121-1-000004-02</t>
  </si>
  <si>
    <t>EH-1121-1-000004-03</t>
  </si>
  <si>
    <t>EH-1121-1-000006-01</t>
  </si>
  <si>
    <t>EH-1121-1-000006-02</t>
  </si>
  <si>
    <t>EH-1121-1-000006-03</t>
  </si>
  <si>
    <t>EH-1121-1-000007-01</t>
  </si>
  <si>
    <t>EH-1121-1-000007-02</t>
  </si>
  <si>
    <t>EH-1121-1-000007-03</t>
  </si>
  <si>
    <t>EH-1121-1-000008-01</t>
  </si>
  <si>
    <t>EH-1121-1-000008-02</t>
  </si>
  <si>
    <t>EH-1121-1-000008-03</t>
  </si>
  <si>
    <t>EH-1232-1-000007-01</t>
  </si>
  <si>
    <t>EH-1232-1-000008-01</t>
  </si>
  <si>
    <t>EH-1232-1-000009-01</t>
  </si>
  <si>
    <t>EH-1212-1-000022-01</t>
  </si>
  <si>
    <t>EH-1212-1-000013-02</t>
  </si>
  <si>
    <t>EH-1212-1-000006-02</t>
  </si>
  <si>
    <t>EH-1212-1-000009-02</t>
  </si>
  <si>
    <t>EH-1212-1-000015-01</t>
  </si>
  <si>
    <t>EH-1212-1-000012-01</t>
  </si>
  <si>
    <t>EH-1212-1-000021-01</t>
  </si>
  <si>
    <t>EH-1212-1-000016-01</t>
  </si>
  <si>
    <t>EH-1212-1-000023-01</t>
  </si>
  <si>
    <t>EH-1233-1-000005-01</t>
  </si>
  <si>
    <t>EH-1213-1-000001-01</t>
  </si>
  <si>
    <t>EH-1213-1-000002-01</t>
  </si>
  <si>
    <t>EH-1213-1-000005-01</t>
  </si>
  <si>
    <t>EH-1213-1-000004-01</t>
  </si>
  <si>
    <t>EH-1213-1-000006-01</t>
  </si>
  <si>
    <t>EH-1213-1-000007-01</t>
  </si>
  <si>
    <t>EH-1213-1-000008-01</t>
  </si>
  <si>
    <t>EH-1221-1-000014-01</t>
  </si>
  <si>
    <t>EH-1221-1-000015-01</t>
  </si>
  <si>
    <t>EH-1221-1-000016-01</t>
  </si>
  <si>
    <t>EH-1221-1-000005-02</t>
  </si>
  <si>
    <t>EH-1221-1-000004-01</t>
  </si>
  <si>
    <t>EH-1221-1-000008-01</t>
  </si>
  <si>
    <t>EH-1241-1-000009-01</t>
  </si>
  <si>
    <t>EH-1241-1-000014-01</t>
  </si>
  <si>
    <t>EH-1241-1-000015-01</t>
  </si>
  <si>
    <t>EH-1241-1-000016-01</t>
  </si>
  <si>
    <t>EH-1241-1-000017-01</t>
  </si>
  <si>
    <t>EH-1241-1-000018-01</t>
  </si>
  <si>
    <t>EH-1241-1-000010-01</t>
  </si>
  <si>
    <t>EH-1241-1-000019-01</t>
  </si>
  <si>
    <t>EH-1241-1-000020-01</t>
  </si>
  <si>
    <t>EH-1241-1-000021-01</t>
  </si>
  <si>
    <t>EH-1212-1-000005-01</t>
  </si>
  <si>
    <t>EH-1211-1-000009-01</t>
  </si>
  <si>
    <t>EH-1211-1-000008-01</t>
  </si>
  <si>
    <t>EH-1235-1-000005-01</t>
  </si>
  <si>
    <t>EH-1235-1-000003-02</t>
  </si>
  <si>
    <t>EH-1222-1-000009-01</t>
  </si>
  <si>
    <t>EH-1222-1-000008-01</t>
  </si>
  <si>
    <t>EH-1242-1-000005-01</t>
  </si>
  <si>
    <t>EH-1242-1-000008-01</t>
  </si>
  <si>
    <t>EH-1242-1-000006-01</t>
  </si>
  <si>
    <t>Klasyf.: Wyrób / Zakup</t>
  </si>
  <si>
    <t>W</t>
  </si>
  <si>
    <t>Z</t>
  </si>
  <si>
    <t>towary</t>
  </si>
  <si>
    <t xml:space="preserve">Amperomierz cyfrowy E+H </t>
  </si>
  <si>
    <t>Amperomierz EA 17</t>
  </si>
  <si>
    <t>Bariera ograniczająca EH-BO4</t>
  </si>
  <si>
    <t>Bezpiecznik S-301</t>
  </si>
  <si>
    <t>Bezpiecznik S-302</t>
  </si>
  <si>
    <t>Blacha suwna blokady</t>
  </si>
  <si>
    <t>Blok czasowy LAD</t>
  </si>
  <si>
    <t>Blok izolacyjny + zaciski EL-Z1-315-400-450A wielkość "2" - 33mm</t>
  </si>
  <si>
    <t>Blok izolacyjny EL-Z3 1000/1140V + zaciski EL-Z1-315-400-450A wielkość "2" - 55mm</t>
  </si>
  <si>
    <t>Blok izolacyjny EL-Z6 1000/1140V + zaciski EL-Z1-315-400-450A wielkość "2" - 55mm</t>
  </si>
  <si>
    <t>Blok warystorów HR-V3</t>
  </si>
  <si>
    <t>Blokada mechaniczna LAD</t>
  </si>
  <si>
    <t>Bolec kodujący do wtyczki AMP</t>
  </si>
  <si>
    <t>Cięgno blokady, uziemnika</t>
  </si>
  <si>
    <t>Cyfrowy wskaźnik wartości - moduł główny EH-P06/01</t>
  </si>
  <si>
    <t>Cyfrowy wskaźnik wartości - moduł woltomierza EH-P06/02</t>
  </si>
  <si>
    <t>Cyfrowy wskaźnik wartości - moduł amperomierza EH-P06/03</t>
  </si>
  <si>
    <t>Człon sprzęgający (separator programowalny) mFK A101/d/E</t>
  </si>
  <si>
    <t>Diodowy ogranicznik napięcia EH-P/20/01</t>
  </si>
  <si>
    <t>Dławik DŁ-10 1000V</t>
  </si>
  <si>
    <t>Dławik DŁ-3,3 kV</t>
  </si>
  <si>
    <t>Dławik DŁ-6 kV</t>
  </si>
  <si>
    <t>Dławik OZT 220V</t>
  </si>
  <si>
    <t>Dławik OZT-A 220V</t>
  </si>
  <si>
    <t>Dławnica kablowa FLP-TR M20÷32</t>
  </si>
  <si>
    <t>Dzielnik napięcia EH-P04/01</t>
  </si>
  <si>
    <t>Dzielnik napięcia EH-P04/02</t>
  </si>
  <si>
    <t>Dzielnik napięcia EH-P/04/04</t>
  </si>
  <si>
    <t>Farba MOLYKOTE D-3484 1kg</t>
  </si>
  <si>
    <t>Filtr EMC/EMI 220V AC typ EH-P/10/04</t>
  </si>
  <si>
    <t>Filtr EMC/EMI 42V AC typ EH-P10/01</t>
  </si>
  <si>
    <t>FILTR LAD</t>
  </si>
  <si>
    <t>Filtr przeciw zakłóceniowy FRC 1</t>
  </si>
  <si>
    <t>Gniazdo EA-2 / ZLS</t>
  </si>
  <si>
    <t>Gniazdo GZM 4</t>
  </si>
  <si>
    <t>Gniazdo LH-86/EH-PS 12pin</t>
  </si>
  <si>
    <t>Gniazdo EH-PUB/EH-ZUCB 16pin</t>
  </si>
  <si>
    <t>Gniazdo PS 11-01</t>
  </si>
  <si>
    <t>Guma do wpustu EH-d04/01/VZ20</t>
  </si>
  <si>
    <t>Guma do wpustu EH-d04/02/VP35</t>
  </si>
  <si>
    <t>Guma do wpustu EH-d04/03/VP50</t>
  </si>
  <si>
    <t>Guma do wpustu EH-d04/04/VP67</t>
  </si>
  <si>
    <t>Iskrobezpieczny moduł pośredniczący EH-P/11/10</t>
  </si>
  <si>
    <t>Iskrobezpieczny moduł pośredniczący EH-P/11/12</t>
  </si>
  <si>
    <t>Iskrobezpieczny moduł wejść-wyjść dwustanowych EH-P/05/13</t>
  </si>
  <si>
    <t>Izolator przepustowy GD 16 400A/6600V</t>
  </si>
  <si>
    <t>Izolator przepustowy PD 10/1100V</t>
  </si>
  <si>
    <t>Izolator przepustowy PD 12/1100V</t>
  </si>
  <si>
    <t>Izolator przepustowy PD 16 400A/1100V</t>
  </si>
  <si>
    <t>Izolator przepustowy PD 20 600A/1100V</t>
  </si>
  <si>
    <t>Izolator przepustowy PD 24 800A/1100V H+R</t>
  </si>
  <si>
    <t>Izolator przepustowy PLD 10 200A/1100V</t>
  </si>
  <si>
    <t>Izolator przepustowy PLD 12 250A/1100V</t>
  </si>
  <si>
    <t>Izolator przepustowy PLD 12 250A/6600V</t>
  </si>
  <si>
    <t>Izolator przepustowy PLD 16 400A/1100V</t>
  </si>
  <si>
    <t>Izolator przepustowy PLD 8 160A/1100V</t>
  </si>
  <si>
    <t>Izolator wsporczy</t>
  </si>
  <si>
    <t>Komputer w osłonie ognioszczelnej EH-O/06/06.01</t>
  </si>
  <si>
    <t>Komputer w osłonie ognioszczelnej EH-O/06/06.02</t>
  </si>
  <si>
    <t>Komputer w osłonie ognioszczelnej EH-O/06/06.03</t>
  </si>
  <si>
    <t>Komputer w osłonie ognioszczelnej EH-O/06/06.04</t>
  </si>
  <si>
    <t>Komputer w osłonie ognioszczelnej EH-O/06/06.05</t>
  </si>
  <si>
    <t>Komputer w osłonie ognioszczelnej EH-O/06/06.06</t>
  </si>
  <si>
    <t>Komputer w osłonie ognioszczelnej EH-O/06/06.07</t>
  </si>
  <si>
    <t>Komputer w osłonie ognioszczelnej EH-O/06/06.08</t>
  </si>
  <si>
    <t>Konwerter protokołów EH-P/17/02</t>
  </si>
  <si>
    <t>Listwa melaminowa (EH-dG)</t>
  </si>
  <si>
    <t>Listwa melaminowa (EH-KK)</t>
  </si>
  <si>
    <t xml:space="preserve">Łącznik półprzewodnikowy EH-ŁP </t>
  </si>
  <si>
    <t>Mechanizm odłącznika 3 i 4-poz.</t>
  </si>
  <si>
    <t>Modem EH-O/09/03</t>
  </si>
  <si>
    <t>Modem EH-O/09/04</t>
  </si>
  <si>
    <t>Moduł przekaźników pośredniczących EH-P11/02</t>
  </si>
  <si>
    <t>Moduł przekaźników pośredniczących EH-P11/03</t>
  </si>
  <si>
    <t xml:space="preserve">Moduł rozszerzenia EASY </t>
  </si>
  <si>
    <t>Moduł separacji próby</t>
  </si>
  <si>
    <t>Moduł wejść dwustanowych EH-P05/07</t>
  </si>
  <si>
    <t>Moduł wejść dwustanowych EH-P05/08</t>
  </si>
  <si>
    <t>Nakładka wałka przełącznika</t>
  </si>
  <si>
    <t>Nóż odłącznika 6kV</t>
  </si>
  <si>
    <t>Obudowa zewnętrzna blokady drzwi</t>
  </si>
  <si>
    <t>Ochronnik separujący EH-OP</t>
  </si>
  <si>
    <t>Odłącznik z uziemnikiem szybkim 532-7,2kV</t>
  </si>
  <si>
    <t>Ogranicznik do wskaźnika napięcia 1/6kV</t>
  </si>
  <si>
    <t>Ogranicznik napięcia do ecoMUZ EH-ON 12V</t>
  </si>
  <si>
    <t>Ogranicznik napięcia do mfk EH-ON 42V</t>
  </si>
  <si>
    <t>Okucie izolatora GD, PLD</t>
  </si>
  <si>
    <t>Oś tulei przełącznika pakietowego</t>
  </si>
  <si>
    <t>Płyta separatorowa do EH-dG A4… (bez przekaźników i separatorów)</t>
  </si>
  <si>
    <t>Płyta sterownicza do EH-dG A1÷A3; EH-dG A5÷A6 (bez przekaźników i separatorów)</t>
  </si>
  <si>
    <t>Płyta sterownicza do EH-KK-A1÷5 (bez przekaźników i separatorów)</t>
  </si>
  <si>
    <t>Płyta sterownicza do EH-KO-A1÷5 (bez przekaźników i separatorów)</t>
  </si>
  <si>
    <t>Płytka (mocownik prosty) pod mFk z otworem</t>
  </si>
  <si>
    <t>Płytka (zagłuszka) pod mFk bez otworu</t>
  </si>
  <si>
    <t>Płytka pod rączkę PKO EH-dG</t>
  </si>
  <si>
    <t>Pochłaniacz ognia P-3 (UPO-1)</t>
  </si>
  <si>
    <t>Podstawa bezp. EL-PB32-3</t>
  </si>
  <si>
    <t>Podstawa bezpiecznika EH-PB20-1</t>
  </si>
  <si>
    <t>Podstawa bezpiecznika PBPM-6</t>
  </si>
  <si>
    <t xml:space="preserve">Podstawa bezpiecznika SIBA </t>
  </si>
  <si>
    <t>Prostownik do HR-VS200</t>
  </si>
  <si>
    <t>Prostownik do HR-VS3/4</t>
  </si>
  <si>
    <t>Przekaźnik EASY</t>
  </si>
  <si>
    <t>Przekaźnik EH-ET</t>
  </si>
  <si>
    <t>Przekaźnik EH-P1</t>
  </si>
  <si>
    <t>Przekaźnik EH-P1/d i EH-P1/d/z</t>
  </si>
  <si>
    <t>Przekaźnik EH-PB bistabilny</t>
  </si>
  <si>
    <t>Przekaźnik EH-PZ3.3/CUI</t>
  </si>
  <si>
    <t>Przekaźnik kontaktronowy (EH-1500)</t>
  </si>
  <si>
    <t>Przekaźnik RB-2</t>
  </si>
  <si>
    <t>Przekaźnik wysokonapięciowy - moduł PWN</t>
  </si>
  <si>
    <t xml:space="preserve">Przekładnik do woltomierza 220/42V </t>
  </si>
  <si>
    <t>Przekładnik napięciowy 1000/100V</t>
  </si>
  <si>
    <t>Przekładnik prądowy ASR 50-400/5A</t>
  </si>
  <si>
    <t>Przekładnik prądowy CTS</t>
  </si>
  <si>
    <t>Przekładnik prądowy IZK</t>
  </si>
  <si>
    <t>Przełącznik A11 D-0735</t>
  </si>
  <si>
    <t>Przełącznik A11 WA254</t>
  </si>
  <si>
    <t>Przełącznik CA 10A 235 EH-ZT</t>
  </si>
  <si>
    <t>Przełącznik CA 10B A-B 187</t>
  </si>
  <si>
    <t>Przełącznik krańcowy Z-15GW-B(TM1701)</t>
  </si>
  <si>
    <t>Przełącznik T3-4-8213/E</t>
  </si>
  <si>
    <t>Przełącznik zasilania EH-P/10/08</t>
  </si>
  <si>
    <t>Przewód silikonowy CSA 10mm / mb</t>
  </si>
  <si>
    <t>Przewód silikonowy CSA 25mm / mb</t>
  </si>
  <si>
    <t>Przewód silikonowy CSA 35mm / mb</t>
  </si>
  <si>
    <t>Przewód silikonowy CSA 50mm / mb</t>
  </si>
  <si>
    <t>Przewód silikonowy CSA 70mm / mb</t>
  </si>
  <si>
    <t>Przewód silikonowy CSA 95mm / mb</t>
  </si>
  <si>
    <t>Przycisk IP-65</t>
  </si>
  <si>
    <t>Przycisk NEF-30</t>
  </si>
  <si>
    <t>Przycisk sterowniczy EH-dS1</t>
  </si>
  <si>
    <t>Przyłącze izolatora PD16 230-12-p-16</t>
  </si>
  <si>
    <t>Przyłącze PKO</t>
  </si>
  <si>
    <t>Pulpit EHS-2</t>
  </si>
  <si>
    <t>Pulpit EHS-3/1</t>
  </si>
  <si>
    <t>Pulpit EHS-4</t>
  </si>
  <si>
    <t>Pulpit EHS-5</t>
  </si>
  <si>
    <t xml:space="preserve">Pulpit EHS-5/1 
(maksymalne wyposażenie) </t>
  </si>
  <si>
    <t>Pulpit sterowniczy EH-O/01/01</t>
  </si>
  <si>
    <t>Rączka PKO (do 1 kV)</t>
  </si>
  <si>
    <t>Rączka rozłącznika i uziemnika</t>
  </si>
  <si>
    <t>Rdzeń izolatora KD, PLD</t>
  </si>
  <si>
    <t>Separator EH-O/03/01</t>
  </si>
  <si>
    <t>Separator EH-O/03/02</t>
  </si>
  <si>
    <t>Separator EH-P01/03</t>
  </si>
  <si>
    <t>Separator EH-S6</t>
  </si>
  <si>
    <t>Separator EH-S6/6</t>
  </si>
  <si>
    <t>Separator Xi-SBE</t>
  </si>
  <si>
    <t>Skrzynka iskrobezpieczna do EH-dG A4</t>
  </si>
  <si>
    <t>Skrzynka iskrobezpieczna do EH-dG A4 (bez wyposażenia)</t>
  </si>
  <si>
    <t>Skrzynka iskrobezpieczna EH-O/17/01.01</t>
  </si>
  <si>
    <t>Skrzynka iskrobezpieczna EH-O/17/01.02</t>
  </si>
  <si>
    <t>Skrzynka iskrobezpieczna EH-O/17/01.03</t>
  </si>
  <si>
    <t>Skrzynka iskrobezpieczna EH-O/17/01.04</t>
  </si>
  <si>
    <t>Sprężyna blokady</t>
  </si>
  <si>
    <t>Stabilizator EH-ST</t>
  </si>
  <si>
    <t>Sterownik EH-P/10/06 (do stycznika EH-P/18/01)</t>
  </si>
  <si>
    <t>Sterownik tyrystorów do OZ-S2-1/D</t>
  </si>
  <si>
    <t>Stycznik CAD-32 D7</t>
  </si>
  <si>
    <t>Stycznik DIL 3AM</t>
  </si>
  <si>
    <t>Stycznik DIL ER 31/40</t>
  </si>
  <si>
    <t>Stycznik EH-P/18/01</t>
  </si>
  <si>
    <t>Stycznik HR-VS200</t>
  </si>
  <si>
    <t>Stycznik HR-VS3</t>
  </si>
  <si>
    <t>Stycznik HR-VS4</t>
  </si>
  <si>
    <t>Stycznik HR-VS6</t>
  </si>
  <si>
    <t>Stycznik LC1 D115 M7</t>
  </si>
  <si>
    <t>Stycznik LC1 D80 M7</t>
  </si>
  <si>
    <t>Stycznik LC1-D150 M7</t>
  </si>
  <si>
    <t>Stycznik LC1-D25 D7</t>
  </si>
  <si>
    <t>Stycznik Rollarc 400</t>
  </si>
  <si>
    <t>Stycznik SN TVAC 3,6kV/320A</t>
  </si>
  <si>
    <t>Stycznik VSC-3, SCO, 320A/42V (2NO+3NC)</t>
  </si>
  <si>
    <t>Styk ogranicznika 250A</t>
  </si>
  <si>
    <t>Styk ogranicznika 400A</t>
  </si>
  <si>
    <t>Styki pomocnicze DIL</t>
  </si>
  <si>
    <t>Styki pomocnicze HR-VS</t>
  </si>
  <si>
    <t>Sygnalizator SD-04</t>
  </si>
  <si>
    <t>System sterowania płynnym rozruchem OZ-S2-1/D 3300V</t>
  </si>
  <si>
    <t>Moduł R do OZ-S2-1D 350A/3300V</t>
  </si>
  <si>
    <t>Moduł S lub T do OZ-S2-1D 350A/3300V</t>
  </si>
  <si>
    <t>System sterowania płynnym rozruchem OZ-S2-1/D 6000V</t>
  </si>
  <si>
    <t>Moduł R do OZ-S2-1D 350A/6000V</t>
  </si>
  <si>
    <t>Moduł S lub T do OZ-S2-1D 350A/6000V</t>
  </si>
  <si>
    <t>System sterowania płynnym rozruchem OZ-S2-1/D/B 1000V</t>
  </si>
  <si>
    <t>System sterowania płynnym rozruchem OZ-S2-1D 450÷630A/1000V</t>
  </si>
  <si>
    <t>Moduł tyrystorowy do OZ-S2-1D 450÷630A/1000V</t>
  </si>
  <si>
    <t>System sterowania płynnym rozruchem OZ-S2-1D 450÷630A/1140V</t>
  </si>
  <si>
    <t>Moduł tyrystorowy do OZ-S2-1D 450÷630A/1140V</t>
  </si>
  <si>
    <t>Szyna do EH-dG-A1;A2,A3,A4</t>
  </si>
  <si>
    <t>Szyna prądowa izolowana do EH-GG-A1</t>
  </si>
  <si>
    <t>Szyna prądowa izolowana do EH-KK-A1</t>
  </si>
  <si>
    <t>Śruba blokady komory głównej</t>
  </si>
  <si>
    <t>Śruba mocująca gniazdo AMP</t>
  </si>
  <si>
    <t>Śruba mocująca wtyczkę AMP</t>
  </si>
  <si>
    <t>Talerz dzielnika TSE</t>
  </si>
  <si>
    <t>Test WN - moduł testu WN</t>
  </si>
  <si>
    <t>Transformator do 100VA</t>
  </si>
  <si>
    <t>Transformator powyżej 100VA do 400VA</t>
  </si>
  <si>
    <t>Transformator powyżej 400VA do 700VA</t>
  </si>
  <si>
    <t>Transformator powyżej 700VA do 1000VA</t>
  </si>
  <si>
    <t>Transformator powyżej 1000VA do 1500VA</t>
  </si>
  <si>
    <t>Transformator 1,5kVA 3300/220V</t>
  </si>
  <si>
    <t>Transformator 6000/220V</t>
  </si>
  <si>
    <t>Transformator TP3-5</t>
  </si>
  <si>
    <t>Transformator TP3-7</t>
  </si>
  <si>
    <t>Transformator TP3-10</t>
  </si>
  <si>
    <t>Tuleja mosiężna PKO</t>
  </si>
  <si>
    <t>Tuleja przełącznika próby</t>
  </si>
  <si>
    <t>Tuleja wałka PKO i uziemnika</t>
  </si>
  <si>
    <t>Układ kolejności faz UKF</t>
  </si>
  <si>
    <t>Układ próby izolacji doziemnej EH-P/06/07</t>
  </si>
  <si>
    <t>Układ próby izolacji doziemnej EH-P/06/08</t>
  </si>
  <si>
    <t>Urządzenie sterujące zraszaniem EH-O/06/01</t>
  </si>
  <si>
    <t>Urządzenie sterujące EH-O/06/02</t>
  </si>
  <si>
    <t>Urządzenie sterujące EH-O/06/02.01</t>
  </si>
  <si>
    <t>Urządzenie sterujące EH-O/06/02.02</t>
  </si>
  <si>
    <t>Urządzenie sterujące EH-O/06/02.03</t>
  </si>
  <si>
    <t>Urządzenie sterujące EH-O/06/02.04</t>
  </si>
  <si>
    <t>Urządzenie sterujące EH-O/06/02.05</t>
  </si>
  <si>
    <t>Urządzenie sterujące EH-O/06/02.06</t>
  </si>
  <si>
    <t>Urządzenie sterujące EH-O/06/03</t>
  </si>
  <si>
    <t>Urządzenie sterujące EH-O/06/03.01</t>
  </si>
  <si>
    <t>Urządzenie sterujące EH-O/06/03.02</t>
  </si>
  <si>
    <t>Urządzenie sterujące EH-O/06/03.03</t>
  </si>
  <si>
    <t>Urządzenie sterujące EH-O/06/03.04</t>
  </si>
  <si>
    <t>Urządzenie sterujące EH-O/06/03.05</t>
  </si>
  <si>
    <t>Urządzenie sterujące EH-O/06/03.06</t>
  </si>
  <si>
    <t>Urządzenie sterujące EH-O/06/03.07</t>
  </si>
  <si>
    <t>Urządzenie sterujące EH-O/06/03.08</t>
  </si>
  <si>
    <t>Urządzenie sterujące EH-O/06/03.09</t>
  </si>
  <si>
    <t>Urządzenie sterujące EH-O/06/03.10</t>
  </si>
  <si>
    <t>Urządzenie sterujące EH-O/06/03.11</t>
  </si>
  <si>
    <t>Uziemnik 522-7.2kV/25kA</t>
  </si>
  <si>
    <t>Uziemnik szybki 521-3.6kV/20kA</t>
  </si>
  <si>
    <t>Wałek z łbem 5-ciokątnym</t>
  </si>
  <si>
    <t>Wałek PKO</t>
  </si>
  <si>
    <t>Wkładka bezpiecznikowa WBP-6</t>
  </si>
  <si>
    <t>Wkładka bezpiecznikowa WTA-F/L 0.1÷10A</t>
  </si>
  <si>
    <t>Woltomierz cyfrowy E+H</t>
  </si>
  <si>
    <t>Woltomierz cyfrowy EH-dG A4/2</t>
  </si>
  <si>
    <t>Woltomierz cyfrowy EH-P/06/12</t>
  </si>
  <si>
    <t>Woltomierz EA 17</t>
  </si>
  <si>
    <t>Wpust kablowy EH-d04/01</t>
  </si>
  <si>
    <t>Wpust kablowy EH-d04/02</t>
  </si>
  <si>
    <t>Wpust kablowy EH-d04/03</t>
  </si>
  <si>
    <t>Wpust kablowy EH-d04/04</t>
  </si>
  <si>
    <t>Wpust kablowy sterowniczy SR-M</t>
  </si>
  <si>
    <t>Wskaźnik napięcia EH-GG-A1/2</t>
  </si>
  <si>
    <t>Wskaźnik napięcia 6kV</t>
  </si>
  <si>
    <t>Wskaźnik rezystancji cyfrowy EH-CWR</t>
  </si>
  <si>
    <t>Wtyczka AMP 34P</t>
  </si>
  <si>
    <t>Wyłącznik awaryjny M30x1,5; M56x1,5</t>
  </si>
  <si>
    <t>Wyświetlacz "A" i "B" do RT</t>
  </si>
  <si>
    <t>Wyświetlacz diodowy indywidualny - 14 diodowy (EH-dG-3 3,3)</t>
  </si>
  <si>
    <t>Wyświetlacz diodowy wspólny - 9 diodowy (EH-dG-3 3,3)</t>
  </si>
  <si>
    <t>Wyświetlacz EH-dG A1÷A6</t>
  </si>
  <si>
    <t>Wyświetlacz EH-GG A1/2</t>
  </si>
  <si>
    <t>Wyświetlacz EH-GG A2/2</t>
  </si>
  <si>
    <t>Wyświetlacz EH-GG A2/3</t>
  </si>
  <si>
    <t>Wyświetlacz EH-KK A1÷A5</t>
  </si>
  <si>
    <t>Wyświetlacz EH-KO A1÷A8</t>
  </si>
  <si>
    <t>Wyświetlacz EH-P/05/01</t>
  </si>
  <si>
    <t xml:space="preserve">Wyświetlacz EH-P/05/03 uniwersalny </t>
  </si>
  <si>
    <t>Wyświetlacz EH-P/05/06 diodowy</t>
  </si>
  <si>
    <t>Wyświetlacz EH-P/05/09 diodowy</t>
  </si>
  <si>
    <t>Wyświetlacz EH-P/05/10</t>
  </si>
  <si>
    <t>Wyświetlacz EH-P/05/12 diodowy</t>
  </si>
  <si>
    <t>Wyświetlacz EH-P/05/14</t>
  </si>
  <si>
    <t>Wyświetlacz EH-P/05/16</t>
  </si>
  <si>
    <t>Wyświetlacz EH-P/05/17</t>
  </si>
  <si>
    <t>Wyświetlacz EH-SŁ/1</t>
  </si>
  <si>
    <t>Wyświetlacz EH-WSL3</t>
  </si>
  <si>
    <t xml:space="preserve">Wyświetlacz trafo komory 1/3,3kV </t>
  </si>
  <si>
    <t>Wyświetlacz trafo komory 6kV</t>
  </si>
  <si>
    <t>Wziernik duży PZ-110</t>
  </si>
  <si>
    <t>Wziernik mały PZ-56</t>
  </si>
  <si>
    <t>Zabezpieczenie MiZaS</t>
  </si>
  <si>
    <t>Zabezpieczenie upływowe EH-C05K</t>
  </si>
  <si>
    <t>Zabezpieczenie upływowe EH-C10K</t>
  </si>
  <si>
    <t>Zabezpieczenie upływowe EH-C11K</t>
  </si>
  <si>
    <t>Zabezpieczenie upływowe EH-ZUCB1</t>
  </si>
  <si>
    <t>Zabezpieczenie upływowe EH-ZUCB2</t>
  </si>
  <si>
    <t>Zabezpieczenie upływowe RRgXz-10</t>
  </si>
  <si>
    <t>Zasilacz EASY 400-POW</t>
  </si>
  <si>
    <t>Zasilacz elektroniczny EH-P10/02</t>
  </si>
  <si>
    <t>Zasilacz elektroniczny EH-P/10/05</t>
  </si>
  <si>
    <t>Zasilacz EH-P/10/07</t>
  </si>
  <si>
    <t>Zasilacz elektroniczny typu EH-P/10/11</t>
  </si>
  <si>
    <t>Zasilacz separatora EH-S6/z</t>
  </si>
  <si>
    <t>Zasilacz ZGA-12-1,5/24</t>
  </si>
  <si>
    <t>Zespół kontraktonowy EH-ZK05......33</t>
  </si>
  <si>
    <t xml:space="preserve">Zespół napięciowy EH-ZN </t>
  </si>
  <si>
    <t>Zespół odłącznika C316 do EH-KO</t>
  </si>
  <si>
    <t>Zespół odłącznika C316 do EK-KK/EH-dG</t>
  </si>
  <si>
    <t>Zespół odłącznika CKS</t>
  </si>
  <si>
    <t>Zespół odłącznika EIHS</t>
  </si>
  <si>
    <t>Zespół odłącznika EINS</t>
  </si>
  <si>
    <t>Zespół odłącznika TH</t>
  </si>
  <si>
    <t>Zespół oświetlenia wewnętrznego EH-ZOW</t>
  </si>
  <si>
    <t>Zespół pomiaru napięcia EH-P06/04</t>
  </si>
  <si>
    <t>Zespół pomiaru napięcia EH-P06/05</t>
  </si>
  <si>
    <t>Zespół przycisków EH-P11/04</t>
  </si>
  <si>
    <t>Zespół przycisków EH-P11/05</t>
  </si>
  <si>
    <t>Zespół przycisków EH-P11/06</t>
  </si>
  <si>
    <t>Zespół przycisków EH-P/11/08</t>
  </si>
  <si>
    <t>Zespół przycisków EH-P/11/09</t>
  </si>
  <si>
    <t>Zespół przycisków EH-P/11/11</t>
  </si>
  <si>
    <t>Zespół separująco-kontrolny EH-P/11/07</t>
  </si>
  <si>
    <t>Zespół sprzęgający EH-P/14/01</t>
  </si>
  <si>
    <t>Zespół sprzęgający EH-ZP</t>
  </si>
  <si>
    <t>Zespół łączeniowy ISM/TEL-12-20/1000-067</t>
  </si>
  <si>
    <t>Zespół sterowniczy CM/TEL-100/220-12-01A</t>
  </si>
  <si>
    <t>Zespół transmisji danych EH-O/09/01</t>
  </si>
  <si>
    <t>Zespół transmisji danych EH-O/09/02</t>
  </si>
  <si>
    <t>Złącze szynowe PHOENIX UK</t>
  </si>
  <si>
    <t>Złącze szynowe PHOENIX UT</t>
  </si>
  <si>
    <t>Złącze szynowe WAGO AWG-280 280-904</t>
  </si>
  <si>
    <t>EH-2031-1-000001-01</t>
  </si>
  <si>
    <t>571-551-1511</t>
  </si>
  <si>
    <t>EH-2089-1-000019-01</t>
  </si>
  <si>
    <t>700-272-%</t>
  </si>
  <si>
    <t>700-3%</t>
  </si>
  <si>
    <t>700-367-4210</t>
  </si>
  <si>
    <t>700-366-8004</t>
  </si>
  <si>
    <t>642-100-20%</t>
  </si>
  <si>
    <t>640-400-000% 
689-190-1510</t>
  </si>
  <si>
    <t>725-360-5011</t>
  </si>
  <si>
    <t>725-360-5102</t>
  </si>
  <si>
    <t>725-360-5104</t>
  </si>
  <si>
    <t>725-011-16%0 
640-401-000%</t>
  </si>
  <si>
    <t>4311-3-000104-01</t>
  </si>
  <si>
    <t>640-002-3005</t>
  </si>
  <si>
    <t>728-450-0510</t>
  </si>
  <si>
    <t>642-121-100%</t>
  </si>
  <si>
    <t>EH-2031-1-000007-02</t>
  </si>
  <si>
    <t>EH-2032-1-000014-02</t>
  </si>
  <si>
    <t>EH-2031-1-000006-04</t>
  </si>
  <si>
    <t>689-002-0002</t>
  </si>
  <si>
    <t>EH-1319-1-000003-01</t>
  </si>
  <si>
    <t>700-137-0510</t>
  </si>
  <si>
    <t>700-137-0520</t>
  </si>
  <si>
    <t>700-156-0005</t>
  </si>
  <si>
    <t>700-156-0006</t>
  </si>
  <si>
    <t>700-156-0003</t>
  </si>
  <si>
    <t>700-157-100%
700-170-0%</t>
  </si>
  <si>
    <t>579-559-1010</t>
  </si>
  <si>
    <t>576-559-1020</t>
  </si>
  <si>
    <t>EH-2081-3-000006-01</t>
  </si>
  <si>
    <t>759-141-1010</t>
  </si>
  <si>
    <t>EH-2061-1-000003-01</t>
  </si>
  <si>
    <t>EH-2061-1-000002-01</t>
  </si>
  <si>
    <t>641-100-1003</t>
  </si>
  <si>
    <t>EH-2061-1-000001-01
EH-2061-1-000008-01</t>
  </si>
  <si>
    <t>729-318-0410</t>
  </si>
  <si>
    <t>700-318-1000</t>
  </si>
  <si>
    <t>567-754-0210</t>
  </si>
  <si>
    <t>681-930-2210</t>
  </si>
  <si>
    <t>700-318-2001</t>
  </si>
  <si>
    <t>780-060-1003</t>
  </si>
  <si>
    <t>780-060-1004</t>
  </si>
  <si>
    <t>780-060-1007</t>
  </si>
  <si>
    <t>780-060-1005</t>
  </si>
  <si>
    <t>EH-2063-1-000007-01</t>
  </si>
  <si>
    <t>EH-2099-1-000069-01</t>
  </si>
  <si>
    <t>EH-2162-1-000003-01</t>
  </si>
  <si>
    <t>688-762-0034</t>
  </si>
  <si>
    <t>688-762-0035</t>
  </si>
  <si>
    <t>687-470-5010</t>
  </si>
  <si>
    <t>687-470-2520</t>
  </si>
  <si>
    <t>687-470-2511</t>
  </si>
  <si>
    <t>687-470-2530</t>
  </si>
  <si>
    <t>687-470-2540</t>
  </si>
  <si>
    <t>687-470-2550</t>
  </si>
  <si>
    <t>687-470-1242</t>
  </si>
  <si>
    <t>687-470-1230</t>
  </si>
  <si>
    <t>687-470-1211</t>
  </si>
  <si>
    <t>687-470-1710</t>
  </si>
  <si>
    <t>687-470-1250</t>
  </si>
  <si>
    <t>687-471-1302</t>
  </si>
  <si>
    <t>EH-1361-1-000012-01</t>
  </si>
  <si>
    <t>EH-1361-1-000013-01</t>
  </si>
  <si>
    <t>EH-1361-1-000014-01</t>
  </si>
  <si>
    <t>EH-1361-1-000015-01</t>
  </si>
  <si>
    <t>EH-1361-1-000016-01</t>
  </si>
  <si>
    <t>EH-1361-1-000017-01</t>
  </si>
  <si>
    <t>EH-1361-1-000018-01</t>
  </si>
  <si>
    <t>EH-1361-1-000019-01</t>
  </si>
  <si>
    <t>EH-2094-1-000001-01</t>
  </si>
  <si>
    <t>708-026-0210</t>
  </si>
  <si>
    <t>641-200-100%</t>
  </si>
  <si>
    <t>EH-2057-1-000006-01</t>
  </si>
  <si>
    <t>640-060-0001</t>
  </si>
  <si>
    <t>EH-1370-1-000001-01</t>
  </si>
  <si>
    <t>EH-1370-1-000002-01</t>
  </si>
  <si>
    <t>EH-2099-1-000002-01</t>
  </si>
  <si>
    <t>EH-2099-1-000003-01</t>
  </si>
  <si>
    <t>682-703-2263</t>
  </si>
  <si>
    <t>EH-2099-1-000041-01</t>
  </si>
  <si>
    <t>EH-2162-1-000002-01</t>
  </si>
  <si>
    <t>EH-2162-1-000001-01</t>
  </si>
  <si>
    <t>EH-1363-1-000001-01</t>
  </si>
  <si>
    <t>640-103-0001</t>
  </si>
  <si>
    <t>640-070-0001</t>
  </si>
  <si>
    <t>700-107-2001</t>
  </si>
  <si>
    <t>EH-2085-1-000011-01</t>
  </si>
  <si>
    <t>-</t>
  </si>
  <si>
    <t>EH-2049-1-000002-01</t>
  </si>
  <si>
    <t>EH-2085-1-000013-01</t>
  </si>
  <si>
    <t>EH-2085-1-000010-01</t>
  </si>
  <si>
    <t>640-070-0007</t>
  </si>
  <si>
    <t>642-122-1006</t>
  </si>
  <si>
    <t>640-010-0018</t>
  </si>
  <si>
    <t>640-010-0019</t>
  </si>
  <si>
    <t>323-391-0010</t>
  </si>
  <si>
    <t>681-930-0012</t>
  </si>
  <si>
    <t>681-930-0010</t>
  </si>
  <si>
    <t>681-930-0006</t>
  </si>
  <si>
    <t>681-930-0008</t>
  </si>
  <si>
    <t>667-900-1810</t>
  </si>
  <si>
    <t>667-900-1820</t>
  </si>
  <si>
    <t>EH-2095-1-000001-01</t>
  </si>
  <si>
    <t>687-305-1730</t>
  </si>
  <si>
    <t>687-302-7001</t>
  </si>
  <si>
    <t>687-302-0002</t>
  </si>
  <si>
    <t>687-302-0001</t>
  </si>
  <si>
    <t>687-304-000%</t>
  </si>
  <si>
    <t>687-302-2003</t>
  </si>
  <si>
    <t>EH-2096-1-000011-01</t>
  </si>
  <si>
    <t>EH-2092-1-000017-02</t>
  </si>
  <si>
    <t>EH-2098-1-000019-02</t>
  </si>
  <si>
    <t>EH-2094-1-000004-01</t>
  </si>
  <si>
    <t>EH-1312-1-000001-01 
EH-1312-1-000003-01</t>
  </si>
  <si>
    <t>EH-2096-1-000009-01</t>
  </si>
  <si>
    <t>EH-2091-1-000005-01</t>
  </si>
  <si>
    <t>EH-2091-1-000006-0%</t>
  </si>
  <si>
    <t>EH-2091-1-000007-01</t>
  </si>
  <si>
    <t>EH-2091-1-000002-01</t>
  </si>
  <si>
    <t>EH-2097-1-000001-01</t>
  </si>
  <si>
    <t>EH-2097-1-000003-01</t>
  </si>
  <si>
    <t>EH-2098-1-000005-01</t>
  </si>
  <si>
    <t>EH-2093-1-000004-01</t>
  </si>
  <si>
    <t>EH-2099-1-000030-01</t>
  </si>
  <si>
    <t>687-302-2004</t>
  </si>
  <si>
    <t>EH-2092-1-000010-03</t>
  </si>
  <si>
    <t>EH-2092-1-000011-03</t>
  </si>
  <si>
    <t>EH-2092-1-000012-04</t>
  </si>
  <si>
    <t>EH-2092-1-000013-04</t>
  </si>
  <si>
    <t>EH-2092-1-000014-03</t>
  </si>
  <si>
    <t>EH-2096-1-000010-01</t>
  </si>
  <si>
    <t>EH-2096-1-000012-01</t>
  </si>
  <si>
    <t>687-302-8002</t>
  </si>
  <si>
    <t>687-302-9001</t>
  </si>
  <si>
    <t>687-391-1001</t>
  </si>
  <si>
    <t>687-302-0501</t>
  </si>
  <si>
    <t>EH-2099-1-000001-01</t>
  </si>
  <si>
    <t>674-200-0002</t>
  </si>
  <si>
    <t>674-200-0005</t>
  </si>
  <si>
    <t>678-680-000%</t>
  </si>
  <si>
    <t>678-680-1001</t>
  </si>
  <si>
    <t>678-680-300%</t>
  </si>
  <si>
    <t>729-601-1001</t>
  </si>
  <si>
    <t>729-601-1002</t>
  </si>
  <si>
    <t>729-601-1401</t>
  </si>
  <si>
    <t>729-601-1402</t>
  </si>
  <si>
    <t>729-601-2004</t>
  </si>
  <si>
    <t>729-601-2501</t>
  </si>
  <si>
    <t>EH-2061-1-000017-01</t>
  </si>
  <si>
    <t>640-600-0001</t>
  </si>
  <si>
    <t>561-040-0110</t>
  </si>
  <si>
    <t>693-565-6001</t>
  </si>
  <si>
    <t>693-565-0110</t>
  </si>
  <si>
    <t>693-565-6002</t>
  </si>
  <si>
    <t>693-565-0210</t>
  </si>
  <si>
    <t>693-565-6003</t>
  </si>
  <si>
    <t>693-565-6004</t>
  </si>
  <si>
    <t>682-705-420%</t>
  </si>
  <si>
    <t>682-705-%</t>
  </si>
  <si>
    <t>EH-2059-1-000060-01</t>
  </si>
  <si>
    <t>212-590-0830</t>
  </si>
  <si>
    <t>640-114-00%</t>
  </si>
  <si>
    <t>EH-1321-1-000004-01</t>
  </si>
  <si>
    <t>EH-1321-1-000007-01</t>
  </si>
  <si>
    <t>EH-1321-1-000011-0%</t>
  </si>
  <si>
    <t>640-116-100%</t>
  </si>
  <si>
    <t>640-116-000%
640-116-300%</t>
  </si>
  <si>
    <t>640-116-400%</t>
  </si>
  <si>
    <t>EH-1312-1-000009-03</t>
  </si>
  <si>
    <t>EH-1361-1-000002-07</t>
  </si>
  <si>
    <t>EH-1312-1-000007-02</t>
  </si>
  <si>
    <t>EH-2094-3-000003-02</t>
  </si>
  <si>
    <t>EH-1312-1-000004-02</t>
  </si>
  <si>
    <t>689-002-0004</t>
  </si>
  <si>
    <t>687-622-001%</t>
  </si>
  <si>
    <t>EH-1321-1-000013-01</t>
  </si>
  <si>
    <t>EH-1321-1-000015-01</t>
  </si>
  <si>
    <t>EH-1321-1-000018-01</t>
  </si>
  <si>
    <t>568-299-0930</t>
  </si>
  <si>
    <t>565-305-1030</t>
  </si>
  <si>
    <t>561-581-0385</t>
  </si>
  <si>
    <t>561-581-0386</t>
  </si>
  <si>
    <t>682-703-2291</t>
  </si>
  <si>
    <t>682-703-2292</t>
  </si>
  <si>
    <t>689-002-0012</t>
  </si>
  <si>
    <t>662-120-1821</t>
  </si>
  <si>
    <t>662-120-1831</t>
  </si>
  <si>
    <t>579-425-3110</t>
  </si>
  <si>
    <t>579-425-3111</t>
  </si>
  <si>
    <t>562-200-1010</t>
  </si>
  <si>
    <t>EH-2099-1-000025-01</t>
  </si>
  <si>
    <t>EH-2152-1-000003-01</t>
  </si>
  <si>
    <t>561-581-0332</t>
  </si>
  <si>
    <t>681-413-1102</t>
  </si>
  <si>
    <t>681-426-0003</t>
  </si>
  <si>
    <t>681-426-000%</t>
  </si>
  <si>
    <t>EH-2053-1-000048-01</t>
  </si>
  <si>
    <t>681-021-1920</t>
  </si>
  <si>
    <t>681-021-1970</t>
  </si>
  <si>
    <t>681-021-1930</t>
  </si>
  <si>
    <t>EH-2053-1-000049-01</t>
  </si>
  <si>
    <t>681-152-3092</t>
  </si>
  <si>
    <t>681-152-3304</t>
  </si>
  <si>
    <t>681-152-3302</t>
  </si>
  <si>
    <t>681-152-3142</t>
  </si>
  <si>
    <t>681-152-5201</t>
  </si>
  <si>
    <t>681-426-1820</t>
  </si>
  <si>
    <t>681-152-5601</t>
  </si>
  <si>
    <t>728-450-6001</t>
  </si>
  <si>
    <t>728-450-6002</t>
  </si>
  <si>
    <t>681-429-%</t>
  </si>
  <si>
    <t>681-429-110%</t>
  </si>
  <si>
    <t>576-602-0620</t>
  </si>
  <si>
    <t>564-161-5002</t>
  </si>
  <si>
    <t>564-161-5003</t>
  </si>
  <si>
    <t>564-161-5007</t>
  </si>
  <si>
    <t>564-161-500%</t>
  </si>
  <si>
    <t>640-300-%</t>
  </si>
  <si>
    <t>640-300-200%</t>
  </si>
  <si>
    <t>728-450-0120</t>
  </si>
  <si>
    <t>728-450-0110</t>
  </si>
  <si>
    <t>642-040-000%</t>
  </si>
  <si>
    <t>EH-2099-1-000052-01</t>
  </si>
  <si>
    <t>661-126-%</t>
  </si>
  <si>
    <t>661-126-4014</t>
  </si>
  <si>
    <t>661-126-4037</t>
  </si>
  <si>
    <t>661-126-4046</t>
  </si>
  <si>
    <t>661-126-4067</t>
  </si>
  <si>
    <t>661-126-4062</t>
  </si>
  <si>
    <t>661-126-0019</t>
  </si>
  <si>
    <t>661-126-0020</t>
  </si>
  <si>
    <t>661-126-0022
661-126-0024</t>
  </si>
  <si>
    <t>661-126-1003
661-126-1005</t>
  </si>
  <si>
    <t>661-126-0003
661-126-0007</t>
  </si>
  <si>
    <t>661-126-0013
661-126-0014</t>
  </si>
  <si>
    <t>661-126-0006
661-126-0010</t>
  </si>
  <si>
    <t>661-126-0016</t>
  </si>
  <si>
    <t>661-126-0005
661-126-0015</t>
  </si>
  <si>
    <t>661-126-0008</t>
  </si>
  <si>
    <t>661-126-0017</t>
  </si>
  <si>
    <t>661-126-0001
661-126-0025</t>
  </si>
  <si>
    <t>642-123-6030</t>
  </si>
  <si>
    <t>642-123-6033</t>
  </si>
  <si>
    <t>642-123-6037</t>
  </si>
  <si>
    <t>EH-2089-1-000015-01</t>
  </si>
  <si>
    <t>EH-2039-1-000001-02</t>
  </si>
  <si>
    <t>EH-2039-1-000002-02</t>
  </si>
  <si>
    <t>EH-1361-1-000001-01</t>
  </si>
  <si>
    <t>EH-1361-1-000003-02</t>
  </si>
  <si>
    <t>EH-1361-1-000006-01</t>
  </si>
  <si>
    <t>EH-1361-1-000020-01</t>
  </si>
  <si>
    <t>EH-1361-1-000021-01</t>
  </si>
  <si>
    <t>EH-1361-1-000022-01</t>
  </si>
  <si>
    <t>EH-1361-1-000023-01</t>
  </si>
  <si>
    <t>EH-1361-1-000024-01</t>
  </si>
  <si>
    <t>EH-1361-1-000004-02</t>
  </si>
  <si>
    <t>EH-1361-1-000007-01</t>
  </si>
  <si>
    <t>EH-1361-1-000025-01</t>
  </si>
  <si>
    <t>EH-1361-1-000026-01</t>
  </si>
  <si>
    <t>EH-1361-1-000027-01</t>
  </si>
  <si>
    <t>EH-1361-1-000028-01</t>
  </si>
  <si>
    <t>EH-1361-1-000029-01</t>
  </si>
  <si>
    <t>EH-1361-1-000030-01</t>
  </si>
  <si>
    <t>EH-1361-1-000031-01</t>
  </si>
  <si>
    <t>EH-1361-1-000032-01</t>
  </si>
  <si>
    <t>EH-1361-1-000033-01</t>
  </si>
  <si>
    <t>EH-1361-1-000034-01</t>
  </si>
  <si>
    <t>671-390-0001</t>
  </si>
  <si>
    <t>671-390-0002</t>
  </si>
  <si>
    <t>640-032-0009</t>
  </si>
  <si>
    <t>700-381-0210</t>
  </si>
  <si>
    <t>700-3%
729-3%</t>
  </si>
  <si>
    <t>700-366-300%</t>
  </si>
  <si>
    <t>EH-2032-1-000009-01</t>
  </si>
  <si>
    <t>EH-2032-1-000011-01</t>
  </si>
  <si>
    <t>EH-2032-1-000001-01</t>
  </si>
  <si>
    <t>570-032-1102</t>
  </si>
  <si>
    <t>689-001-5001</t>
  </si>
  <si>
    <t>689-001-5002</t>
  </si>
  <si>
    <t>689-001-5003</t>
  </si>
  <si>
    <t>689-001-5004</t>
  </si>
  <si>
    <t>689-001-580%</t>
  </si>
  <si>
    <t>EH-2042-1-000003-01</t>
  </si>
  <si>
    <t>EH-2033-1-000014-01</t>
  </si>
  <si>
    <t>728-450-0210</t>
  </si>
  <si>
    <t>681-758-1510 
681-758-1511</t>
  </si>
  <si>
    <t>EH-2041-1-000006-01 
EH-2041-1-000011-01</t>
  </si>
  <si>
    <t>EH-2041-1-000013-01</t>
  </si>
  <si>
    <t>EH-2041-1-000014-01</t>
  </si>
  <si>
    <t>EH-2041-1-000028-01</t>
  </si>
  <si>
    <t>EH-2041-1-000032-01</t>
  </si>
  <si>
    <t>EH-2041-1-000037-01</t>
  </si>
  <si>
    <t>EH-2041-1-000042-01</t>
  </si>
  <si>
    <t>EH-2041-1-000031-03</t>
  </si>
  <si>
    <t>EH-2041-1-000033-01</t>
  </si>
  <si>
    <t>EH-2041-1-000035-01</t>
  </si>
  <si>
    <t>EH-2041-1-000041-01</t>
  </si>
  <si>
    <t>EH-2041-1-000036-01</t>
  </si>
  <si>
    <t>EH-2041-1-000038-01</t>
  </si>
  <si>
    <t>EH-2041-1-000039-01</t>
  </si>
  <si>
    <t>EH-2041-1-000040-01</t>
  </si>
  <si>
    <t>EH-2041-1-000029-01</t>
  </si>
  <si>
    <t>EH-2041-1-000030-01 
EH-2041-1-000003-01</t>
  </si>
  <si>
    <t>EH-2041-1-000002-01</t>
  </si>
  <si>
    <t>561-581-2320</t>
  </si>
  <si>
    <t>561-581-2321</t>
  </si>
  <si>
    <t>563-583-0001</t>
  </si>
  <si>
    <t>EH-2101-1-000005-04</t>
  </si>
  <si>
    <t>EH-2101-1-000006-04</t>
  </si>
  <si>
    <t>EH-2101-1-000008-04</t>
  </si>
  <si>
    <t>700-480-2551</t>
  </si>
  <si>
    <t>579-425-0610</t>
  </si>
  <si>
    <t>EH-2152-1-000001-01</t>
  </si>
  <si>
    <t>EH-3122-1-000002-01</t>
  </si>
  <si>
    <t>EH-2152-1-000004-01</t>
  </si>
  <si>
    <t>EH-2151-3-000021-01</t>
  </si>
  <si>
    <t>579-425-3210</t>
  </si>
  <si>
    <t>EH-2099-1-000039-01 
EH-2099-1-00004%-01</t>
  </si>
  <si>
    <t>EH-2099-1-000031-01</t>
  </si>
  <si>
    <t>729-601-130%</t>
  </si>
  <si>
    <t>700-480-1602</t>
  </si>
  <si>
    <t>700-480-1603</t>
  </si>
  <si>
    <t>700-480-1604</t>
  </si>
  <si>
    <t>700-480-1607</t>
  </si>
  <si>
    <t>EH-2049-1-000001-01</t>
  </si>
  <si>
    <t>EH-2084-1-000001-01</t>
  </si>
  <si>
    <t>EH-2084-1-000002-01</t>
  </si>
  <si>
    <t>EH-2063-1-000001-02</t>
  </si>
  <si>
    <t>EH-2063-1-000002-02</t>
  </si>
  <si>
    <t>EH-2063-1-000003-02</t>
  </si>
  <si>
    <t>EH-2063-1-000005-01</t>
  </si>
  <si>
    <t>EH-2063-1-000004-01</t>
  </si>
  <si>
    <t>EH-2063-1-000006-01</t>
  </si>
  <si>
    <t>EH-2099-1-000068-03</t>
  </si>
  <si>
    <t>EH-2085-1-000001-01</t>
  </si>
  <si>
    <t>EH-2085-1-000009-01</t>
  </si>
  <si>
    <t>729-062-1001</t>
  </si>
  <si>
    <t>EH-1369-1-000012-01</t>
  </si>
  <si>
    <t>EH-1369-1-000013-01</t>
  </si>
  <si>
    <t>701-130-50%</t>
  </si>
  <si>
    <t>560-061-0780</t>
  </si>
  <si>
    <t>Kurs euro</t>
  </si>
  <si>
    <t>wyroby</t>
  </si>
  <si>
    <t xml:space="preserve">Narzut koszty ogólnozakładowe </t>
  </si>
  <si>
    <t xml:space="preserve">Narzut koszty sprzedaży </t>
  </si>
  <si>
    <t>EH-1122-1-000004-01</t>
  </si>
  <si>
    <t>EH-1122-1-000005-01</t>
  </si>
  <si>
    <t>EH-1121-1-000011-01</t>
  </si>
  <si>
    <t>EH-1233-1-000009-01</t>
  </si>
  <si>
    <t>EH-1113-1-000025-01</t>
  </si>
  <si>
    <t>EH-1115-1-000004-01</t>
  </si>
  <si>
    <t>EH-1232-1-000011-01</t>
  </si>
  <si>
    <t>EH-1232-1-000010-01</t>
  </si>
  <si>
    <t>Separator EH-O/03/03</t>
  </si>
  <si>
    <t>EH-1313-1-000001-01</t>
  </si>
  <si>
    <t>EH-1114-1-000011-01</t>
  </si>
  <si>
    <t>Komputer w osłonie ognioszczelnej EH-O/06/06.12</t>
  </si>
  <si>
    <t>EH-1361-1-000050-01</t>
  </si>
  <si>
    <t>EH-1111-1-000007-01</t>
  </si>
  <si>
    <t>EH-2151-3-000001-01</t>
  </si>
  <si>
    <t>EH-1232-1-000012-01</t>
  </si>
  <si>
    <t>EH-2091-1-000009-05</t>
  </si>
  <si>
    <t>EH-1113-1-000026-01</t>
  </si>
  <si>
    <t>Urządzenie sterujące EH-O/06/03.12</t>
  </si>
  <si>
    <t>EH-1361-1-000040-01</t>
  </si>
  <si>
    <t>EH-1217-1-000001-01</t>
  </si>
  <si>
    <t>EH-1217-1-000002-01</t>
  </si>
  <si>
    <t>EH-2023-1-000001-01</t>
  </si>
  <si>
    <t>EH-2094-1-000006-01</t>
  </si>
  <si>
    <t>EH-1221-1-000010-03</t>
  </si>
  <si>
    <t>Komputer w osłonie ognioszczelnej EH-O/06/06.10</t>
  </si>
  <si>
    <t>EH-1361-1-000036-01</t>
  </si>
  <si>
    <t>Komputer w osłonie ognioszczelnej EH-O/06/06.11</t>
  </si>
  <si>
    <t>EH-1361-1-000037-01</t>
  </si>
  <si>
    <t>Komputer w osłonie ognioszczelnej EH-O/06/06.09</t>
  </si>
  <si>
    <t>EH-1361-1-000035-01</t>
  </si>
  <si>
    <t>Urządzenie monitorowania wibroakustyki EH-O/06/07</t>
  </si>
  <si>
    <t>EH-1369-1-000016-01</t>
  </si>
  <si>
    <t>Urządzenie sterujące EH-O/06/16</t>
  </si>
  <si>
    <t>EH-1361-1-000041-01</t>
  </si>
  <si>
    <t>EH-2098-1-000025-01</t>
  </si>
  <si>
    <t>Rezystancyjny element końcowy EH-P/19/02</t>
  </si>
  <si>
    <t>Bariera ograniczająca EH-P/20/02</t>
  </si>
  <si>
    <t>EH-2109-1-000009-01</t>
  </si>
  <si>
    <t>Komputer w osłonie ognioszczelnej EH-O/06/06.13</t>
  </si>
  <si>
    <t>EH-1361-1-000051-01</t>
  </si>
  <si>
    <t>Urządzenie sterujące EH-O/06/02.07</t>
  </si>
  <si>
    <t>Urządzenie sterujące EH-O/06/02.08</t>
  </si>
  <si>
    <t>Urządzenie sterujące EH-O/06/02.09</t>
  </si>
  <si>
    <t>Urządzenie sterujące EH-O/06/02.10</t>
  </si>
  <si>
    <t>Urządzenie sterujące EH-O/06/02.11</t>
  </si>
  <si>
    <t>EH-1361-1-000038-01</t>
  </si>
  <si>
    <t>EH-1361-1-000039-01</t>
  </si>
  <si>
    <t>EH-1361-1-000052-01</t>
  </si>
  <si>
    <t>EH-1361-1-000053-01</t>
  </si>
  <si>
    <t>EH-1361-1-000054-01</t>
  </si>
  <si>
    <t>Komputer w osłonie ognioszczelnej EH-O/06/08.01</t>
  </si>
  <si>
    <t>Komputer w osłonie ognioszczelnej EH-O/06/08.02</t>
  </si>
  <si>
    <t>Komputer w osłonie ognioszczelnej EH-O/06/08.03</t>
  </si>
  <si>
    <t>Komputer w osłonie ognioszczelnej EH-O/06/08.04</t>
  </si>
  <si>
    <t>EH-1361-1-000046-01</t>
  </si>
  <si>
    <t>Urządzenie transmisji danych EH-O/06/15.01</t>
  </si>
  <si>
    <t>EH-2164-1-000005-01</t>
  </si>
  <si>
    <t>Urządzenie transmisji danych EH-O/06/15.02</t>
  </si>
  <si>
    <t>Urządzenie transmisji danych EH-O/06/15.03</t>
  </si>
  <si>
    <t>Urządzenie transmisji danych EH-O/06/15.04</t>
  </si>
  <si>
    <t>Urządzenie transmisji danych EH-O/06/15.05</t>
  </si>
  <si>
    <t>Urządzenie transmisji danych EH-O/06/15.06</t>
  </si>
  <si>
    <t>Urządzenie transmisji danych EH-O/06/15.07</t>
  </si>
  <si>
    <t>EH-2164-1-000006-01</t>
  </si>
  <si>
    <t>EH-2164-1-000007-01</t>
  </si>
  <si>
    <t>EH-2164-1-000008-01</t>
  </si>
  <si>
    <t>EH-2164-1-000009-01</t>
  </si>
  <si>
    <t>EH-2164-1-000010-01</t>
  </si>
  <si>
    <t>EH-2164-1-000011-01</t>
  </si>
  <si>
    <t>Urządzenie sterujące EH-O/06/10.01</t>
  </si>
  <si>
    <t>EH-1361-1-000043-01</t>
  </si>
  <si>
    <t>Urządzenie sterujące EH-O/06/10.02</t>
  </si>
  <si>
    <t>EH-1361-1-000044-01</t>
  </si>
  <si>
    <t>Urządzenie sterujące EH-O/06/09</t>
  </si>
  <si>
    <t>EH-1361-1-000042-01</t>
  </si>
  <si>
    <t>Komputer w osłonie ognioszczelnej EH-O/06/11</t>
  </si>
  <si>
    <t>EH-1361-1-000045-01</t>
  </si>
  <si>
    <t>2023-EH-PP2%</t>
  </si>
  <si>
    <t>2023-EH-PP3%</t>
  </si>
  <si>
    <t>EH-1112-1-000005-03</t>
  </si>
  <si>
    <t>EH-2163-1-000001-01</t>
  </si>
  <si>
    <t>EH-1369-1-000015-01</t>
  </si>
  <si>
    <t>Separator magistrali EH-P/17/05</t>
  </si>
  <si>
    <t>EH-2094-1-000007-01</t>
  </si>
  <si>
    <t>EH-1361-1-000047-01</t>
  </si>
  <si>
    <t>EH-1361-1-000048-01</t>
  </si>
  <si>
    <t>EH-1361-1-000049-01</t>
  </si>
  <si>
    <t>Wiązka sterownicza do modułu tyrystorowego OZ-S…</t>
  </si>
  <si>
    <t>Wiązka sterownicza do EH-dG3/EH-d03</t>
  </si>
  <si>
    <t>Wiązka sterownicza do EH-dG-A/EH-d02…</t>
  </si>
  <si>
    <t>Wiązka sterownicza do EH-GG/EH-d01…</t>
  </si>
  <si>
    <t>Wiązka sterownicza do EH-KK…</t>
  </si>
  <si>
    <t>Wiązka sterownicza do EH-KO…</t>
  </si>
  <si>
    <t>Wiązka sterownicza do komory DN stacji transformatorowej</t>
  </si>
  <si>
    <t>Karty WAGO</t>
  </si>
  <si>
    <t>Płyta przełącznika zaczepów do stacji transformatorowej EH…</t>
  </si>
  <si>
    <t>Płyta sterownicza do komory DN 1kV stacji transformatorowej(bez przekaźników i zabezpieczeń)</t>
  </si>
  <si>
    <t>Płyta sterownicza do komory DN 3,3kV stacji transformatorowej(bez przekaźników i zabezpieczeń)</t>
  </si>
  <si>
    <t>Płyta sterownicza do stacji EH-d02…(bez przekaźników i zabezpieczeń)</t>
  </si>
  <si>
    <t>Płyta sterownicza do stacji EH-d03…(bez przekaźników i zabezpieczeń)</t>
  </si>
  <si>
    <t>Sterowniki WAGO</t>
  </si>
  <si>
    <t>Zawiesie wkręcane M24x1,5</t>
  </si>
  <si>
    <t>Sprawdzenie</t>
  </si>
  <si>
    <t>Remont podstawowy</t>
  </si>
  <si>
    <t>Remont kapitalny</t>
  </si>
  <si>
    <t>Remont kapitalny dla DDHZ</t>
  </si>
  <si>
    <t>EH-1241-1-000029-01</t>
  </si>
  <si>
    <t>EH-1241-1-000030-01</t>
  </si>
  <si>
    <t>EH-1241-1-000031-01</t>
  </si>
  <si>
    <t>Kurs AUD</t>
  </si>
  <si>
    <t>częsci zamienne</t>
  </si>
  <si>
    <t>części APD</t>
  </si>
  <si>
    <t>Koszty spedycji+cła</t>
  </si>
  <si>
    <t>Rbh wyrób + półwyroby</t>
  </si>
  <si>
    <t>TKJ</t>
  </si>
  <si>
    <t>Pulpit sterowniczy EH-O/01/02 
(maksymalne wyposażenie)</t>
  </si>
  <si>
    <t>Pulpit sterowniczy EH-O/01/02 
(przykładowe wyposażenie)</t>
  </si>
  <si>
    <t>Pulpit sterowniczy EH-O/01/06 
(maksymalne wyposażenie)</t>
  </si>
  <si>
    <t>Typ</t>
  </si>
  <si>
    <t>1227-R511726</t>
  </si>
  <si>
    <t>1244-R511731</t>
  </si>
  <si>
    <t>1244-R511783</t>
  </si>
  <si>
    <t>1261-R511772</t>
  </si>
  <si>
    <t>1321-R406663</t>
  </si>
  <si>
    <t>1321-R513435.PZP</t>
  </si>
  <si>
    <t>1321-R513435.PZS</t>
  </si>
  <si>
    <t>1322-R405720</t>
  </si>
  <si>
    <t>1999-R405781</t>
  </si>
  <si>
    <t>Nr Rysunku</t>
  </si>
  <si>
    <t>Zespół Lokalnego sterowania ZLS</t>
  </si>
  <si>
    <t>ZLS-2w z wtórnikiem</t>
  </si>
  <si>
    <t>1361-R405684</t>
  </si>
  <si>
    <t>R405684  R336345</t>
  </si>
  <si>
    <t>ZLS-2i</t>
  </si>
  <si>
    <t>1361-R405683</t>
  </si>
  <si>
    <t>R405683</t>
  </si>
  <si>
    <t>ZLS-2</t>
  </si>
  <si>
    <t>1361-R405682</t>
  </si>
  <si>
    <t>R405581</t>
  </si>
  <si>
    <t>Zestaw powierzchniowy do monitoringu ZLS-2w</t>
  </si>
  <si>
    <t>Moduł do USPP</t>
  </si>
  <si>
    <t>MW</t>
  </si>
  <si>
    <t>1364-W430187</t>
  </si>
  <si>
    <t>R225241  W430187</t>
  </si>
  <si>
    <t>MS</t>
  </si>
  <si>
    <t>1364-W430188</t>
  </si>
  <si>
    <t>R405383  W430188</t>
  </si>
  <si>
    <t>MG/S</t>
  </si>
  <si>
    <t>1364-W430393</t>
  </si>
  <si>
    <t>MS-2</t>
  </si>
  <si>
    <t>1364-W430392</t>
  </si>
  <si>
    <t>MW-2</t>
  </si>
  <si>
    <t>1364-W430394</t>
  </si>
  <si>
    <t>MG-d</t>
  </si>
  <si>
    <t>R405606  W430419</t>
  </si>
  <si>
    <t>MS-1d</t>
  </si>
  <si>
    <t>R405607  W430418</t>
  </si>
  <si>
    <t>MS-2d</t>
  </si>
  <si>
    <t>R405609  W430420</t>
  </si>
  <si>
    <t>MW-d</t>
  </si>
  <si>
    <t>R405608  W430417</t>
  </si>
  <si>
    <t>MC</t>
  </si>
  <si>
    <t>R405420  R237294</t>
  </si>
  <si>
    <t>MF-1</t>
  </si>
  <si>
    <t>MF-2</t>
  </si>
  <si>
    <t>MCR</t>
  </si>
  <si>
    <t>R325854  R237403</t>
  </si>
  <si>
    <t>MF-1R</t>
  </si>
  <si>
    <t>R325855  R237403</t>
  </si>
  <si>
    <t>MF-2R</t>
  </si>
  <si>
    <t>System sterowania przenośnikiem taśmowym</t>
  </si>
  <si>
    <t>ZS-05 z modemem</t>
  </si>
  <si>
    <t>1361-R405735.01.MODEM</t>
  </si>
  <si>
    <t>R336376</t>
  </si>
  <si>
    <t>Moduł</t>
  </si>
  <si>
    <t>MWW*</t>
  </si>
  <si>
    <t>1364-R938071</t>
  </si>
  <si>
    <t>R938071</t>
  </si>
  <si>
    <t>MWW</t>
  </si>
  <si>
    <t>1364-R938069</t>
  </si>
  <si>
    <t>R938069</t>
  </si>
  <si>
    <t>MWP</t>
  </si>
  <si>
    <t>1364-R938070</t>
  </si>
  <si>
    <t>R938070</t>
  </si>
  <si>
    <t>MWS</t>
  </si>
  <si>
    <t>1364-R938068</t>
  </si>
  <si>
    <t>R938068</t>
  </si>
  <si>
    <t>MKG</t>
  </si>
  <si>
    <t>1364-R938053</t>
  </si>
  <si>
    <t>R938053</t>
  </si>
  <si>
    <t>HMI</t>
  </si>
  <si>
    <t>1364-R525513</t>
  </si>
  <si>
    <t>R525513</t>
  </si>
  <si>
    <t>Klawiatura</t>
  </si>
  <si>
    <t>ZS-05</t>
  </si>
  <si>
    <t>1364-R448054</t>
  </si>
  <si>
    <t>R 448054</t>
  </si>
  <si>
    <t>Wyłącznik awaryjny iskrobezpieczny</t>
  </si>
  <si>
    <t>KFS-5/i</t>
  </si>
  <si>
    <t>1366-R405670.01</t>
  </si>
  <si>
    <t>R405670 R336339</t>
  </si>
  <si>
    <t>KFS-5/i (wyk 03)</t>
  </si>
  <si>
    <t>1366-R405670.03</t>
  </si>
  <si>
    <t>Wyłącznik awaryjny</t>
  </si>
  <si>
    <t>KFS-5/n</t>
  </si>
  <si>
    <t>1366-R405734.01</t>
  </si>
  <si>
    <t>R405734 R336400</t>
  </si>
  <si>
    <t>KFS-5/n (wyk 03)</t>
  </si>
  <si>
    <t>1366-R405734.03</t>
  </si>
  <si>
    <t>WAG-1, WAG-1n</t>
  </si>
  <si>
    <t>1366-R405700</t>
  </si>
  <si>
    <t>R405700 R336357 R405701  R336358</t>
  </si>
  <si>
    <t>WAG-1z</t>
  </si>
  <si>
    <t>1366-R405701</t>
  </si>
  <si>
    <t>WAR-1</t>
  </si>
  <si>
    <t>1366-R405756 WYK.1</t>
  </si>
  <si>
    <t>R405756 R336424</t>
  </si>
  <si>
    <t>WAR-2</t>
  </si>
  <si>
    <t>1366-R405757.WYK1</t>
  </si>
  <si>
    <t>R405686  R336341</t>
  </si>
  <si>
    <t>WAR-3</t>
  </si>
  <si>
    <t>1366-R405758.WYK.1</t>
  </si>
  <si>
    <t>R405758 R336426</t>
  </si>
  <si>
    <t>Nadajnik identyfikacji</t>
  </si>
  <si>
    <t>NI/a</t>
  </si>
  <si>
    <t>1369-R405723.NIA</t>
  </si>
  <si>
    <t>R405723 R424753 R405704 R525486</t>
  </si>
  <si>
    <t>NI-K/a</t>
  </si>
  <si>
    <t>1369-R405723.NIKA</t>
  </si>
  <si>
    <t>Urządzenia łączości głośnomówiącej z wyłącznikiem</t>
  </si>
  <si>
    <t>GTLn/w</t>
  </si>
  <si>
    <t>1365-R406686</t>
  </si>
  <si>
    <t>R33645801</t>
  </si>
  <si>
    <t xml:space="preserve">Urządzenia łączości głośnomówiącej </t>
  </si>
  <si>
    <t>GTLn</t>
  </si>
  <si>
    <t>1365-R406683</t>
  </si>
  <si>
    <t>R406683</t>
  </si>
  <si>
    <t>Zasilacz</t>
  </si>
  <si>
    <t>ZSI-15/G</t>
  </si>
  <si>
    <t>1367-R405732</t>
  </si>
  <si>
    <t>R405732  R938057</t>
  </si>
  <si>
    <t>Łącznik sygnalizacyjno awaryjny</t>
  </si>
  <si>
    <t>ŁSA/n</t>
  </si>
  <si>
    <t>1366-R405699</t>
  </si>
  <si>
    <t>R405600  R136191</t>
  </si>
  <si>
    <t>Urządzenia łączości głośnomówiącej</t>
  </si>
  <si>
    <t>UGM-22N</t>
  </si>
  <si>
    <t>1365-R406635</t>
  </si>
  <si>
    <t>R336359  R406635</t>
  </si>
  <si>
    <t>UGM-22N n mikrofzewn</t>
  </si>
  <si>
    <t>1365-R406635.01</t>
  </si>
  <si>
    <t>UGM-11N</t>
  </si>
  <si>
    <t>1365-R406591</t>
  </si>
  <si>
    <t>R406591  R136235</t>
  </si>
  <si>
    <t>UGM-11W</t>
  </si>
  <si>
    <t>R406605 R336395</t>
  </si>
  <si>
    <t>UGM-11C</t>
  </si>
  <si>
    <t>1365-R406603</t>
  </si>
  <si>
    <t>R406603  R336297</t>
  </si>
  <si>
    <t>UGM-11CW</t>
  </si>
  <si>
    <t>R406624 R336327</t>
  </si>
  <si>
    <t>UGM-11P</t>
  </si>
  <si>
    <t>1365-R405672</t>
  </si>
  <si>
    <t>R405672  R336328</t>
  </si>
  <si>
    <t>UGM-R</t>
  </si>
  <si>
    <t>1365-R406655</t>
  </si>
  <si>
    <t>R336398</t>
  </si>
  <si>
    <t>UGM-R/1</t>
  </si>
  <si>
    <t>R406655  R336398</t>
  </si>
  <si>
    <t>Układ sterowania napinaniem USN-11  - wzmacniacz</t>
  </si>
  <si>
    <t>W-11Nc</t>
  </si>
  <si>
    <t>1369-R405676</t>
  </si>
  <si>
    <t>R405676  R336375</t>
  </si>
  <si>
    <t>Czujnik prędkości</t>
  </si>
  <si>
    <t>ECP-22/N</t>
  </si>
  <si>
    <t>1369-R405649</t>
  </si>
  <si>
    <t>R405649  R338944</t>
  </si>
  <si>
    <t>MG/Sa</t>
  </si>
  <si>
    <t>1364-R938017</t>
  </si>
  <si>
    <t>MS-2a</t>
  </si>
  <si>
    <t>1364-R938016</t>
  </si>
  <si>
    <t>MW-2a</t>
  </si>
  <si>
    <t>1364-R938015</t>
  </si>
  <si>
    <t xml:space="preserve">Blok akumulatorów   </t>
  </si>
  <si>
    <t>GTL</t>
  </si>
  <si>
    <t>1369-R437462</t>
  </si>
  <si>
    <t>R437462</t>
  </si>
  <si>
    <t xml:space="preserve">Wiązka </t>
  </si>
  <si>
    <t>ZLS-1</t>
  </si>
  <si>
    <t>1369-R034014</t>
  </si>
  <si>
    <t>R034014</t>
  </si>
  <si>
    <t xml:space="preserve">Wpust kablowy </t>
  </si>
  <si>
    <t>KFS,WAG</t>
  </si>
  <si>
    <t>R236178</t>
  </si>
  <si>
    <t xml:space="preserve">Zespół transformatora   </t>
  </si>
  <si>
    <t>1369-R437122</t>
  </si>
  <si>
    <t>1369-R438135</t>
  </si>
  <si>
    <t>Zespół pokrywy</t>
  </si>
  <si>
    <t>R938065</t>
  </si>
  <si>
    <t>Zespół elektroniki płytki MD-1</t>
  </si>
  <si>
    <t>ZLS-2, ZLS-2a</t>
  </si>
  <si>
    <t>R425858, R525391</t>
  </si>
  <si>
    <t>Zespół elektroniki płytki MD-2</t>
  </si>
  <si>
    <t>R425857</t>
  </si>
  <si>
    <t>Zespół elektroniki płytki MD-Wa</t>
  </si>
  <si>
    <t>1361-R327115</t>
  </si>
  <si>
    <t>R327115 R525389</t>
  </si>
  <si>
    <t xml:space="preserve">Zespół elektroniki OI-2  </t>
  </si>
  <si>
    <t>ZLS-2i, ZLS-2i atex</t>
  </si>
  <si>
    <t>1369-R525213/1369-R525409</t>
  </si>
  <si>
    <t>R525213 R525409</t>
  </si>
  <si>
    <t>Korpus M26x1,5</t>
  </si>
  <si>
    <t>WAR</t>
  </si>
  <si>
    <t>R442182</t>
  </si>
  <si>
    <t>KFS-5,MK-4a</t>
  </si>
  <si>
    <t>Mocownik wpustu kabl</t>
  </si>
  <si>
    <t>R344044 wyk2</t>
  </si>
  <si>
    <t xml:space="preserve">Moduł MZWa-m   </t>
  </si>
  <si>
    <t>GTL-im</t>
  </si>
  <si>
    <t>R338647 R425235</t>
  </si>
  <si>
    <t>Moduł  zasil-wzmacMZWa-z</t>
  </si>
  <si>
    <t>GTLi-z</t>
  </si>
  <si>
    <t>R338660 R327358</t>
  </si>
  <si>
    <t xml:space="preserve">Moduł MZW </t>
  </si>
  <si>
    <t>GTLw</t>
  </si>
  <si>
    <t>1365-R937011.E</t>
  </si>
  <si>
    <t>R937011</t>
  </si>
  <si>
    <t>Moduł wzmacniacza</t>
  </si>
  <si>
    <t>UGM-11w</t>
  </si>
  <si>
    <t>R438263</t>
  </si>
  <si>
    <t>Moduł M/UGM-22N</t>
  </si>
  <si>
    <t>R327472</t>
  </si>
  <si>
    <t xml:space="preserve">Nakrętka wpustu kablkpl W2 </t>
  </si>
  <si>
    <t>Obudowa OPU</t>
  </si>
  <si>
    <t>R237295</t>
  </si>
  <si>
    <t xml:space="preserve">Osłona      </t>
  </si>
  <si>
    <t>Płyta czołowa</t>
  </si>
  <si>
    <t>5112-R341091</t>
  </si>
  <si>
    <t>R341091</t>
  </si>
  <si>
    <t>ZLS-2, 2w, 2i</t>
  </si>
  <si>
    <t>5112-R346083.R341156</t>
  </si>
  <si>
    <t>R346083 R341156</t>
  </si>
  <si>
    <t>Płytka czujników ruchu MWP</t>
  </si>
  <si>
    <t>5131-R525507</t>
  </si>
  <si>
    <t>R525507</t>
  </si>
  <si>
    <t>Płytka FBM</t>
  </si>
  <si>
    <t>R525517</t>
  </si>
  <si>
    <t>Płytka identyfikacji modułu MWP</t>
  </si>
  <si>
    <t>R525506</t>
  </si>
  <si>
    <t>Płytka kpl D</t>
  </si>
  <si>
    <t>R424746 R525568</t>
  </si>
  <si>
    <t>Płytka kpl PZL-13</t>
  </si>
  <si>
    <t>1365-R525570</t>
  </si>
  <si>
    <t>R525570</t>
  </si>
  <si>
    <t>Płytka VCM</t>
  </si>
  <si>
    <t>R525518</t>
  </si>
  <si>
    <t>Płytka wejść diodowych</t>
  </si>
  <si>
    <t>R525510</t>
  </si>
  <si>
    <t>Pokrywa</t>
  </si>
  <si>
    <t>R938067</t>
  </si>
  <si>
    <t>Pokrywa kpl</t>
  </si>
  <si>
    <t>R938066</t>
  </si>
  <si>
    <t>KFS-5i</t>
  </si>
  <si>
    <t>R338980</t>
  </si>
  <si>
    <t xml:space="preserve">Pokrywa kpl   </t>
  </si>
  <si>
    <t>GTL-iz</t>
  </si>
  <si>
    <t>R238254 R327250</t>
  </si>
  <si>
    <t>1365-R938081,R327238</t>
  </si>
  <si>
    <t>R938081</t>
  </si>
  <si>
    <t>PF-Przycisk sterowniczy MPS-2 wyk.I NO</t>
  </si>
  <si>
    <t>ZLS</t>
  </si>
  <si>
    <t>1362-R405381.WYK.I NO</t>
  </si>
  <si>
    <t>R405381 K336011/2</t>
  </si>
  <si>
    <t>Wskaznik  WDK-1</t>
  </si>
  <si>
    <t>ZLS,IZS</t>
  </si>
  <si>
    <t>1361-R405235,R436014</t>
  </si>
  <si>
    <t>R405235 R436014</t>
  </si>
  <si>
    <t>Zespół blokady</t>
  </si>
  <si>
    <t>R437439</t>
  </si>
  <si>
    <t>WAR-1,WAR-2, WAR-3</t>
  </si>
  <si>
    <t>5112-R937001</t>
  </si>
  <si>
    <t>R937001</t>
  </si>
  <si>
    <t>Korpus sondy pom.i pomoc.</t>
  </si>
  <si>
    <t>WN-21z</t>
  </si>
  <si>
    <t>R444002</t>
  </si>
  <si>
    <t xml:space="preserve">Obudowa </t>
  </si>
  <si>
    <t>WN-21</t>
  </si>
  <si>
    <t>K344029/2</t>
  </si>
  <si>
    <t>Obudowa wyk03</t>
  </si>
  <si>
    <t>Rexi-3</t>
  </si>
  <si>
    <t>R240026</t>
  </si>
  <si>
    <t xml:space="preserve">Przełącznik </t>
  </si>
  <si>
    <t>PRP</t>
  </si>
  <si>
    <t>700-270-1160</t>
  </si>
  <si>
    <t xml:space="preserve"> 10-3996</t>
  </si>
  <si>
    <t>PRS</t>
  </si>
  <si>
    <t>681-840-1301</t>
  </si>
  <si>
    <t>703-179-6099</t>
  </si>
  <si>
    <t>R445356</t>
  </si>
  <si>
    <t>Wskaźnik napięcia dwubiegunowy</t>
  </si>
  <si>
    <t xml:space="preserve">WN-a </t>
  </si>
  <si>
    <t>2042-R408018</t>
  </si>
  <si>
    <t>R408018  R336366</t>
  </si>
  <si>
    <t>Nr rysunku</t>
  </si>
  <si>
    <t>1999-R405709</t>
  </si>
  <si>
    <t>R405709</t>
  </si>
  <si>
    <t>2099-R511745</t>
  </si>
  <si>
    <t>R511745  R336446</t>
  </si>
  <si>
    <t>R411380  R336048</t>
  </si>
  <si>
    <t>2092-R405703</t>
  </si>
  <si>
    <t>R405703  R426052</t>
  </si>
  <si>
    <t>2091-R411721</t>
  </si>
  <si>
    <t>R411721  R336139</t>
  </si>
  <si>
    <t>2094-R405548</t>
  </si>
  <si>
    <t>K330006</t>
  </si>
  <si>
    <t>2094-R405549</t>
  </si>
  <si>
    <t>K330009</t>
  </si>
  <si>
    <t>2094-R511752</t>
  </si>
  <si>
    <t>R405692 R424690</t>
  </si>
  <si>
    <t>2094-R405713.WYK.01,02</t>
  </si>
  <si>
    <t>R405713  R336337</t>
  </si>
  <si>
    <t>R511696 R438333</t>
  </si>
  <si>
    <t>2023-R406654</t>
  </si>
  <si>
    <t>R436047 R406654</t>
  </si>
  <si>
    <t>1999-WKŁAD STYCZNIKOWY2</t>
  </si>
  <si>
    <t>1999-WKŁAD STYCZNIKOWY1</t>
  </si>
  <si>
    <t>1999-WKŁAD STYCZNIKOWY</t>
  </si>
  <si>
    <t>2021-R436080, 2021-R436081, 2021-R436082, 2021-R336336</t>
  </si>
  <si>
    <t>2041-R405702</t>
  </si>
  <si>
    <t>R405702 R426053</t>
  </si>
  <si>
    <t>1999-R344058</t>
  </si>
  <si>
    <t>R344058 R511688</t>
  </si>
  <si>
    <t>2152-R405725</t>
  </si>
  <si>
    <t>2091-R405547</t>
  </si>
  <si>
    <t>R405547  K332125</t>
  </si>
  <si>
    <t>2091-R406721</t>
  </si>
  <si>
    <t>R405721 R336347</t>
  </si>
  <si>
    <t>Klucz zapalarki</t>
  </si>
  <si>
    <t>TZK-350</t>
  </si>
  <si>
    <t>5112-R455151</t>
  </si>
  <si>
    <t xml:space="preserve">Ładowarka do próbników / POS- 510 / </t>
  </si>
  <si>
    <t>ŁPC-5</t>
  </si>
  <si>
    <t>R405247  R136084</t>
  </si>
  <si>
    <t>Ładowarka do zapalarki / TZK-350 /</t>
  </si>
  <si>
    <t>ŁAZ-2</t>
  </si>
  <si>
    <t>R405640  R336275</t>
  </si>
  <si>
    <t>ŁAZ-5z</t>
  </si>
  <si>
    <t>R405442  R137149</t>
  </si>
  <si>
    <t>Obudowa</t>
  </si>
  <si>
    <t>ŁAZ</t>
  </si>
  <si>
    <t>R139001</t>
  </si>
  <si>
    <t>R240027</t>
  </si>
  <si>
    <t>Obudowa wtyku</t>
  </si>
  <si>
    <t>ŁZK-5</t>
  </si>
  <si>
    <t>K352024</t>
  </si>
  <si>
    <t xml:space="preserve">Osłona       </t>
  </si>
  <si>
    <t>ŁPC</t>
  </si>
  <si>
    <t>R455102</t>
  </si>
  <si>
    <t xml:space="preserve">Pasek  </t>
  </si>
  <si>
    <t>5112-R337700</t>
  </si>
  <si>
    <t xml:space="preserve">Pierścień dociskowy </t>
  </si>
  <si>
    <t>5112-R362003</t>
  </si>
  <si>
    <t>Płaszcz</t>
  </si>
  <si>
    <t>5112-R450129</t>
  </si>
  <si>
    <t xml:space="preserve">Podstawa   </t>
  </si>
  <si>
    <t>5112-R342047.R442170</t>
  </si>
  <si>
    <t>640-013-1002</t>
  </si>
  <si>
    <t xml:space="preserve">R246019 </t>
  </si>
  <si>
    <t xml:space="preserve">Pokrywa  </t>
  </si>
  <si>
    <t>TZK-250</t>
  </si>
  <si>
    <t>Przepust</t>
  </si>
  <si>
    <t>Zapalarka kondensatorowa</t>
  </si>
  <si>
    <t>TZK-350N</t>
  </si>
  <si>
    <t>2191-R405750</t>
  </si>
  <si>
    <t>Zespól elektr plP2</t>
  </si>
  <si>
    <t>R437063 R325321</t>
  </si>
  <si>
    <t>Zespól elektri plP1</t>
  </si>
  <si>
    <t>R437064 R325319</t>
  </si>
  <si>
    <t>Zespół elektroniki</t>
  </si>
  <si>
    <t>R338397 R327102</t>
  </si>
  <si>
    <t>R437415</t>
  </si>
  <si>
    <t>R438073</t>
  </si>
  <si>
    <t>ŁAZ-5</t>
  </si>
  <si>
    <t>R337663 R325783</t>
  </si>
  <si>
    <t>R437197 R325506</t>
  </si>
  <si>
    <t>K325942</t>
  </si>
  <si>
    <t>Zespół płyty czołowej</t>
  </si>
  <si>
    <t>ŁAZ,ŁZK</t>
  </si>
  <si>
    <t>R138081</t>
  </si>
  <si>
    <t>1364-R525386</t>
  </si>
  <si>
    <t>R525386 ark3</t>
  </si>
  <si>
    <t>5112-R444254</t>
  </si>
  <si>
    <t>R444254</t>
  </si>
  <si>
    <t>5112-R444258</t>
  </si>
  <si>
    <t>R444258</t>
  </si>
  <si>
    <t>5112-R444255</t>
  </si>
  <si>
    <t>R444255</t>
  </si>
  <si>
    <t>2011-R511694</t>
  </si>
  <si>
    <t>5112-R455849</t>
  </si>
  <si>
    <t>5112-R455851</t>
  </si>
  <si>
    <t>5112-R455850</t>
  </si>
  <si>
    <t>5112-R444252</t>
  </si>
  <si>
    <t>5112-R444253</t>
  </si>
  <si>
    <t>2177-R406185</t>
  </si>
  <si>
    <t>2177-R407256</t>
  </si>
  <si>
    <t>2172-R407233</t>
  </si>
  <si>
    <t>2173-R407241</t>
  </si>
  <si>
    <t>2175-R407236</t>
  </si>
  <si>
    <t>2174-R407235</t>
  </si>
  <si>
    <t>2173-R407245</t>
  </si>
  <si>
    <t>1999-R407295</t>
  </si>
  <si>
    <t>1999-R407276</t>
  </si>
  <si>
    <t>2176-R408027</t>
  </si>
  <si>
    <t>2177-R407255</t>
  </si>
  <si>
    <t>2177-R407246</t>
  </si>
  <si>
    <t>2177-R407257</t>
  </si>
  <si>
    <t>EH-1211-1-000010-01</t>
  </si>
  <si>
    <t>EH-1212-1-000029-01</t>
  </si>
  <si>
    <t>AMP Kontakt męski/żeński</t>
  </si>
  <si>
    <t xml:space="preserve">Blokada centralna drzwi - zamek 2-pozycyjny </t>
  </si>
  <si>
    <t>Izolator sterowniczy (przepust) EH-PP2/15EMCV/2ETH/1</t>
  </si>
  <si>
    <t>Izolator sterowniczy (przepust) 3x10</t>
  </si>
  <si>
    <t>Izolator sterowniczy (przepust) 3x16</t>
  </si>
  <si>
    <t>Układ scalony - pamięć EEPROM</t>
  </si>
  <si>
    <t>725-235-50%</t>
  </si>
  <si>
    <t>Przekaźnik EH-P/08/01 (czasowy )</t>
  </si>
  <si>
    <t>Przekaźnik  RTx-416 (czasowy)</t>
  </si>
  <si>
    <t>Przekaźnik  ZLS (czasowy)</t>
  </si>
  <si>
    <t>Przekaźnik EA 2 (upływowy)</t>
  </si>
  <si>
    <t>Przekaźnik EA 2.1 (upływowy)</t>
  </si>
  <si>
    <t>Przekaźnik ecoMUZ-2G 
G 001.14 E+H 2.0 (nadmiarowo-prądowy)</t>
  </si>
  <si>
    <t>Przekaźnik EH-P01/01 i EH-P01/02 (sterowniczy i kontroli ciągłości uziemnienia)</t>
  </si>
  <si>
    <t>Przekaźnik EH-PTUB (upływowy)</t>
  </si>
  <si>
    <t>Przekaźnik EH-PTUB.1 (upływowy)</t>
  </si>
  <si>
    <t>Przekaźnik EH-PUB (upływowy)</t>
  </si>
  <si>
    <t>Przekaźnik EH-PUCB (upływowy)</t>
  </si>
  <si>
    <t>Przekaźnik EH-PZ1 (upływowy)</t>
  </si>
  <si>
    <t>Przekaźnik KD-73E (/1) (sterowniczy i kontroli ciągłości uziemnienia)</t>
  </si>
  <si>
    <t>Przekaźnik KLH (temperaturowy)</t>
  </si>
  <si>
    <t>Przekaźnik LH-2E (nadmiarowo-prądowy)</t>
  </si>
  <si>
    <t>Przekaźnik LH-86 (nadmiarowo-prądowy)</t>
  </si>
  <si>
    <t>Przekaźnik LH-86/1 (nadmiarowo-prądowy)</t>
  </si>
  <si>
    <t>Przekaźnik LH-86/2.1 (nadmiarowo-prądowy)</t>
  </si>
  <si>
    <t>Przekaźnik LH-86/2.2 (nadmiarowo-prądowy)</t>
  </si>
  <si>
    <t>Przekaźnik LH-86/3 (nadmiarowo-prądowy)</t>
  </si>
  <si>
    <t>Przekaźnik  EH-PP2 (pomocniczy)</t>
  </si>
  <si>
    <t>Przekaźnik  EH-PP2i (pomocniczy)</t>
  </si>
  <si>
    <t>Przekaźnik PI6-1P 42V (pomocniczy)</t>
  </si>
  <si>
    <t>Przekaźnik  R4 (pomocniczy)</t>
  </si>
  <si>
    <t>Przekaźnik R-15</t>
  </si>
  <si>
    <t>EH-1401-1-000001-01</t>
  </si>
  <si>
    <t>EH-1340-1-000001-01</t>
  </si>
  <si>
    <t>EH-8410-1-100006-01</t>
  </si>
  <si>
    <t>EH-8410-1-100009-01</t>
  </si>
  <si>
    <t>729-600-6020</t>
  </si>
  <si>
    <t>EH-1115-1-000009-01</t>
  </si>
  <si>
    <t>EH-1115-1-000010-01</t>
  </si>
  <si>
    <t>EH-1112-1-000015-01</t>
  </si>
  <si>
    <t>EH-1112-1-000016-01</t>
  </si>
  <si>
    <t>EH-2092-1-000018-04</t>
  </si>
  <si>
    <t>EH-2092-1-000019-04</t>
  </si>
  <si>
    <t>Przetwornik magnetyczny PM typu EH-O/08/01.01</t>
  </si>
  <si>
    <t>EH-1362-1-000006-01</t>
  </si>
  <si>
    <t>Przetwornik obrotów PO typu EH-O/08/02.01-3</t>
  </si>
  <si>
    <t>EH-1362-1-000003-01</t>
  </si>
  <si>
    <t>EH-2164-3-000001-01</t>
  </si>
  <si>
    <t>Przetwornik obrotów PO typu EH-O/08/02.01-1</t>
  </si>
  <si>
    <t>EH-1362-1-000001-01</t>
  </si>
  <si>
    <t>Przetwornik obrotów PO typu EH-O/08/02.01-2</t>
  </si>
  <si>
    <t>EH-1362-1-000002-01</t>
  </si>
  <si>
    <t>Przetwornik obrotów PO typu EH-O/08/02.01-4</t>
  </si>
  <si>
    <t>EH-1362-1-000004-01</t>
  </si>
  <si>
    <t>Przetwornik obrotów PO typu EH-O/08/02.01-5</t>
  </si>
  <si>
    <t>EH-1362-1-000005-01</t>
  </si>
  <si>
    <t>EH-1113-1-000027-01</t>
  </si>
  <si>
    <t>EH-1113-1-000028-01</t>
  </si>
  <si>
    <t>573-302-0410</t>
  </si>
  <si>
    <r>
      <t xml:space="preserve">700-161-0001 </t>
    </r>
    <r>
      <rPr>
        <sz val="11"/>
        <rFont val="Czcionka tekstu podstawowego"/>
        <charset val="238"/>
      </rPr>
      <t>÷</t>
    </r>
    <r>
      <rPr>
        <sz val="8.8000000000000007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  <scheme val="minor"/>
      </rPr>
      <t>700-161-0020</t>
    </r>
  </si>
  <si>
    <t>642-121-5301</t>
  </si>
  <si>
    <t>729-318-1710</t>
  </si>
  <si>
    <t>681-930-0151</t>
  </si>
  <si>
    <t xml:space="preserve">681-930-1730 </t>
  </si>
  <si>
    <t>681-970-1010</t>
  </si>
  <si>
    <t>687-302-1012, 687-302-1013, 687-302-1011</t>
  </si>
  <si>
    <t>687-336-0013</t>
  </si>
  <si>
    <t>674-200-0006</t>
  </si>
  <si>
    <t>729-601-1407</t>
  </si>
  <si>
    <t>729-350-2480, 729-350-2481, 729-350-2482</t>
  </si>
  <si>
    <t>561-581-0204</t>
  </si>
  <si>
    <t>640-124-1001</t>
  </si>
  <si>
    <t>689-150-4750</t>
  </si>
  <si>
    <t>681-152-3141</t>
  </si>
  <si>
    <t>681-152-3170</t>
  </si>
  <si>
    <t>681-200-1010</t>
  </si>
  <si>
    <t>689-150-4420</t>
  </si>
  <si>
    <t>708-026-1032</t>
  </si>
  <si>
    <t>662-850-3110</t>
  </si>
  <si>
    <t>662-850-3080</t>
  </si>
  <si>
    <t>1999-WKŁAD STYCZNIKOWY3</t>
  </si>
  <si>
    <t>689-150-2010</t>
  </si>
  <si>
    <t>700-271-6310,700-272-19%,700-272-1210,700-272-1110</t>
  </si>
  <si>
    <t>689-150-4720</t>
  </si>
  <si>
    <t>701-134-1570, 701-134-1584, 701-134-1583</t>
  </si>
  <si>
    <t>Urządzenie sterujące EH-O/06/05</t>
  </si>
  <si>
    <t>EH-1362-1-000016-01</t>
  </si>
  <si>
    <t>EH-1362-1-000017-01</t>
  </si>
  <si>
    <t>EH-1362-1-000018-01</t>
  </si>
  <si>
    <t>EH-1362-1-000019-01</t>
  </si>
  <si>
    <t>EH-1362-1-000020-01</t>
  </si>
  <si>
    <t>EH-1362-1-000021-01</t>
  </si>
  <si>
    <t>EH-1362-1-000022-01</t>
  </si>
  <si>
    <t>EH-1362-1-000023-01</t>
  </si>
  <si>
    <t>EH-1362-1-000024-01</t>
  </si>
  <si>
    <t>EH-1362-1-000025-01</t>
  </si>
  <si>
    <t>EH-1362-1-000026-01</t>
  </si>
  <si>
    <t>Przetwornik temperatury  typu EH-O/08/08.01-20/033</t>
  </si>
  <si>
    <t>Przetwornik temperatury typu EH-O/08/08.01-30/033</t>
  </si>
  <si>
    <t>Przetwornik temperatury typu EH-O/08/08.01-10/056</t>
  </si>
  <si>
    <t>Przetwornik temperatury typu EH-O/08/08.01-20/056</t>
  </si>
  <si>
    <t>Przetwornik temperatury typu EH-O/08/08.01-30/056</t>
  </si>
  <si>
    <t>Przetwornik temperatury typu EH-O/08/08.01-10/068</t>
  </si>
  <si>
    <t>Przetwornik temperatury typu EH-O/08/08.01-20/068</t>
  </si>
  <si>
    <t>Przetwornik temperatury typu EH-O/08/08.01-30/068</t>
  </si>
  <si>
    <t>Przetwornik temperatury typu EH-O/08/08.01-10/000</t>
  </si>
  <si>
    <t>Przetwornik temperatury typu EH-O/08/08.01-20/000</t>
  </si>
  <si>
    <t>Przetwornik temperatury typu EH-O/08/08.01-30/000</t>
  </si>
  <si>
    <t>EH-1362-1-000009-01</t>
  </si>
  <si>
    <t>EH-1362-1-000010-01</t>
  </si>
  <si>
    <t>EH-1362-1-000011-01</t>
  </si>
  <si>
    <t>EH-1362-1-000012-01</t>
  </si>
  <si>
    <t>EH-1362-1-000013-01</t>
  </si>
  <si>
    <t>EH-1362-1-000014-01</t>
  </si>
  <si>
    <t>Przetwornik ruchu typu EH-O/08/07.01-10</t>
  </si>
  <si>
    <t>Przetwornik ruchu typu EH-O/08/07.01-20</t>
  </si>
  <si>
    <t>Przetwornik ruchu typu EH-O/08/07.01-30</t>
  </si>
  <si>
    <t>Przetwornik ruchu typu EH-O/08/07.02-10</t>
  </si>
  <si>
    <t>Przetwornik ruchu typu EH-O/08/07.02-20</t>
  </si>
  <si>
    <t>Przetwornik ruchu typu EH-O/08/07.02-30</t>
  </si>
  <si>
    <t>Urządzenie monitorowania wibroakustyki EH-O/06/07.01</t>
  </si>
  <si>
    <t>EH-1369-1-000023-01</t>
  </si>
  <si>
    <t>EH-1212-1-000035-01</t>
  </si>
  <si>
    <t>Zespół zabezpieczeń upływowych i ziemnozwarciowych EH-P/02/05</t>
  </si>
  <si>
    <t>EH-2101-1-000001-01</t>
  </si>
  <si>
    <t>Konwerter magistrali CAN EH-P/17/04</t>
  </si>
  <si>
    <t>Przetwornik temperatury  typu EH-O/08/08.01-10/033</t>
  </si>
  <si>
    <t>EH-1362-1-000015-01</t>
  </si>
  <si>
    <t>EH-1217-1-000006-01</t>
  </si>
  <si>
    <t>EH-1236-1-000001-01</t>
  </si>
  <si>
    <t>EH-1211-1-000011-01</t>
  </si>
  <si>
    <t>EH-1213-1-000011-01</t>
  </si>
  <si>
    <t>EH-2101-1-000004-04</t>
  </si>
  <si>
    <t>EH-2101-1-000007-04</t>
  </si>
  <si>
    <t>EH-2152-1-000002-03</t>
  </si>
  <si>
    <t>EH-1217-1-000005-01</t>
  </si>
  <si>
    <t>EH-1217-1-000007-01</t>
  </si>
  <si>
    <t>Klawiatura PC wyk. iskrobezpieczne 72.474</t>
  </si>
  <si>
    <t>564-191-1080</t>
  </si>
  <si>
    <t>Separator iskrobezpieczny klawiatury, BK 81.316/2, Un=24VDC</t>
  </si>
  <si>
    <t>689-002-0003</t>
  </si>
  <si>
    <t>Element końcowy EH-P/19/03</t>
  </si>
  <si>
    <t>EH-2098-1-000026-01</t>
  </si>
  <si>
    <t>Przetwornica impulsowa EH-P/10/13</t>
  </si>
  <si>
    <t>EH-3122-1-000003-01</t>
  </si>
  <si>
    <t>EH-3122-1-000004-01</t>
  </si>
  <si>
    <t>Przetwornica impulsowa EH-P/10/14</t>
  </si>
  <si>
    <t>Bezprzewodowy iskrobezpieczny przetwornik ciśnienia EH-O/08/03.01</t>
  </si>
  <si>
    <t>Iskrobezpieczny moduł baterii EH-P/10/09</t>
  </si>
  <si>
    <t>Izolator sterowniczy (przepust) EH-PP1</t>
  </si>
  <si>
    <t xml:space="preserve">Izolator sterowniczy (przepust) EH-PP2 </t>
  </si>
  <si>
    <t xml:space="preserve">Izolator sterowniczy (przepust) EH-PP3 </t>
  </si>
  <si>
    <t>Konwerter transmisji EH-O/09/05.01</t>
  </si>
  <si>
    <t>EH-1113-1-000029-01</t>
  </si>
  <si>
    <t>EH-1113-1-000030-01</t>
  </si>
  <si>
    <t>EH-1115-1-000011-01</t>
  </si>
  <si>
    <t>EH-1115-1-000012-01</t>
  </si>
  <si>
    <t>EH-1116-1-000003-01</t>
  </si>
  <si>
    <t>EH-1116-1-000004-01</t>
  </si>
  <si>
    <t>EH-1113-1-000015-01</t>
  </si>
  <si>
    <t>EH-2041-1-000043-01</t>
  </si>
  <si>
    <t>EH-2041-1-000046-01</t>
  </si>
  <si>
    <t>Moduł wyświetlacza EH-P/05/21</t>
  </si>
  <si>
    <t>Moduł wyświetlacza EH-P/05/26</t>
  </si>
  <si>
    <t>EH-2041-1-000047-01</t>
  </si>
  <si>
    <t>EH-2098-3-000013-04 
EH-2098-3-000020-04</t>
  </si>
  <si>
    <t>TPU</t>
  </si>
  <si>
    <t>TPE</t>
  </si>
  <si>
    <t>EH-1212-1-000032-01</t>
  </si>
  <si>
    <t xml:space="preserve">Adaptor ZEG Ad 07 ZEG Ad-07                 </t>
  </si>
  <si>
    <t xml:space="preserve">Adaptor  ZEG Ad 04                </t>
  </si>
  <si>
    <t xml:space="preserve">Adaptor  ZEG Ad 05                 </t>
  </si>
  <si>
    <t xml:space="preserve">Bezpiecznik 1,6A÷3,15A ZKT </t>
  </si>
  <si>
    <t>Bezpiecznik 2A÷6,3A SIBA70 034 09/22A/1200V 8x50mm</t>
  </si>
  <si>
    <t>Centralno-blokujące zabezpieczenie upływowe RRgx-A</t>
  </si>
  <si>
    <t>Cyfrowy miernik tablicowy DIP404 N HT</t>
  </si>
  <si>
    <t xml:space="preserve">Dławik gumowy Wkd… Wkd                  </t>
  </si>
  <si>
    <t>Gałka do przełącznikaKraus&amp;Naimer CA10 B-Griff G521 SOczarna</t>
  </si>
  <si>
    <t>Gniazdo z zaciskami śrubowymi  PZ8</t>
  </si>
  <si>
    <t>Izolator przepustowy 450A ZEG IPP</t>
  </si>
  <si>
    <t>Izolatory prądowe przepustowe ZEG-IPP 450A WI ZEG-IPP 450A WII</t>
  </si>
  <si>
    <t>Microswitch M006 TM 1307</t>
  </si>
  <si>
    <t>Moduł tyrystorowy ROT… 400-550A</t>
  </si>
  <si>
    <t>Podstawa bezpiecznikowa 2A/1200 do bezpiecznika 2A/1200V</t>
  </si>
  <si>
    <t xml:space="preserve">Podstawa bezpiecznikowa- PB </t>
  </si>
  <si>
    <t>Podstawa bezpiecznikowa-zestaw Zestaw Wo aM 100A</t>
  </si>
  <si>
    <t>Programator PNP</t>
  </si>
  <si>
    <t>Przekaźnik centralno – blokujący UP6R</t>
  </si>
  <si>
    <t>Przekaźnik ciągłości uziemienia i temperatury PTC-1a</t>
  </si>
  <si>
    <t>Przekaźnik czasowy FINDER 8211 Tryb pracy A</t>
  </si>
  <si>
    <t>Przekaźnik kontroli ciągłości uziemienia (cz zam) RSL-1</t>
  </si>
  <si>
    <t>Przekaźnik nadmiarowo-prądowy PNP-1</t>
  </si>
  <si>
    <t>Przekaźnik upływowy blokujący (cz zam) RRB-1</t>
  </si>
  <si>
    <t>Przekaźnik upływowy blokujący /500V, 1000V/ (cz zam) PZU-3</t>
  </si>
  <si>
    <t>Przekaźnik upływowy centralno-blokujący (cz zam) PZU-4</t>
  </si>
  <si>
    <t>Przekładnik napięciowy 1000V/220VMoc znamionowa 10-12 VA</t>
  </si>
  <si>
    <t>Przekaźnik separujący iskrobezpieczny PSI-1</t>
  </si>
  <si>
    <t>Przekaźnik separujący iskrobezpieczny RExi-3a/24V,42V</t>
  </si>
  <si>
    <t>Przepust wielożyłowy ognioszczelny (Ø35 18 żył - 25 żył) ZEG-PWd 35-18, 35-25</t>
  </si>
  <si>
    <t>Przepust wielożyłowy ognioszczelny (Ø36 18 żył - 25 żył) ZEG-PW 36-18 ZEG-PWd 36-25</t>
  </si>
  <si>
    <t>Przepust wielożyłowy ognioszczelny (Ø42 3 żyły) ZEG-PWd 42-3</t>
  </si>
  <si>
    <t>Przetwornik prądowo – napięciowy AC/AC 1-10mV IU-5 ……</t>
  </si>
  <si>
    <t>Pulpit sterowniczy ZEG PS-1</t>
  </si>
  <si>
    <t>Pulpit sterowniczy ZEG PS-3</t>
  </si>
  <si>
    <t>Pulpit sterowniczy ZEG PS-2.1</t>
  </si>
  <si>
    <t>Skrzynka rozgałęźna iskrobezpieczna /obudowa z tworzywa/      RSI</t>
  </si>
  <si>
    <t>Sterownik FANUC Versa Max Micro</t>
  </si>
  <si>
    <t xml:space="preserve">Sterownik Soft-Start </t>
  </si>
  <si>
    <t>Stift mocujący Tyco PN 0-0826418-1</t>
  </si>
  <si>
    <t>Stycznik Pomocniczy UN-AX4CX 2A2B</t>
  </si>
  <si>
    <t>Stycznik powietrzny LC1 D 25P7</t>
  </si>
  <si>
    <t>Stycznik powietrzny LC1 D 65P7</t>
  </si>
  <si>
    <t>Stycznik powietrzny   AC42V … SR-N4CX AC42V……</t>
  </si>
  <si>
    <t>Styk pomocniczy LA8-DN11</t>
  </si>
  <si>
    <t>Szyna montażowa/mb TS 35</t>
  </si>
  <si>
    <t>Transformator ET1SG-3oG-9,0 Moc 100VA ET13oG-9,0</t>
  </si>
  <si>
    <t>Transformator pomocniczy ET1SG 100-1500 VA</t>
  </si>
  <si>
    <t>Wkład Stycznikowy ABB do OSKK… K121, K131</t>
  </si>
  <si>
    <t>Wkład Stycznikowy ABB do OSKK… K151, K161</t>
  </si>
  <si>
    <t>Wkład Stycznikowy ABB do OSKK… K171.1, K171.2</t>
  </si>
  <si>
    <t>Wkład Stycznikowy ABB do OSKK… K181.1, K181.2</t>
  </si>
  <si>
    <t>Wpust kablowy ZEG-Wkd 01,03,04,05</t>
  </si>
  <si>
    <t>Wyłącznik prądowy M250 1r/1z</t>
  </si>
  <si>
    <t>Wyłącznik prądowy 1-25A</t>
  </si>
  <si>
    <t>Wyłącznik silnikowy M250 4-10A</t>
  </si>
  <si>
    <t>Wyświetlacz analogowo cyfrowy  WAC-1</t>
  </si>
  <si>
    <t>Wziernik ZEG-Wd 01</t>
  </si>
  <si>
    <t>Zaślepka do wpustów kablowych  M36x1,5 ZEG Zd 01</t>
  </si>
  <si>
    <t>Zaślepka do wpustów kablowych ZEG Zd 04 R455851</t>
  </si>
  <si>
    <t>Zaślepka do wpustów kablowych ZEG Zd 05 R455850</t>
  </si>
  <si>
    <t>Zaślepka do wpustów kablowych Zd07 ZEG Zd 07</t>
  </si>
  <si>
    <t>Zaślepka do wpustów kablowych ZEG Zd 08 R454253</t>
  </si>
  <si>
    <t>Zasilacz impulsowy ZI-1 42V</t>
  </si>
  <si>
    <t>Zespół dławika (cz zam) ZD-4</t>
  </si>
  <si>
    <t>Zespół dławików sztucznego zera  ZD-11-3</t>
  </si>
  <si>
    <t>Zestyk do styczników LA1-DN22</t>
  </si>
  <si>
    <t>Zespół elektroniki W-11N</t>
  </si>
  <si>
    <t>Zespół elektroniki WN-21z</t>
  </si>
  <si>
    <t>Zespół elektroniki ZI RRB-05/10</t>
  </si>
  <si>
    <t>Zespół przekażnika  P1 MW-2a</t>
  </si>
  <si>
    <t>Złącze ZUG-G… ZUG-G…</t>
  </si>
  <si>
    <t xml:space="preserve">2023-R511696.3518 2023-R511696.3525 </t>
  </si>
  <si>
    <t xml:space="preserve">2023-R511696.3625 2023-R511696.3618 </t>
  </si>
  <si>
    <t>729-601-1405, 
729-601-1406</t>
  </si>
  <si>
    <t>561-581-0201, 
561-581-0202</t>
  </si>
  <si>
    <t>700-389-7101, 
700-389-7102</t>
  </si>
  <si>
    <t>700-366-1205, 
700-373-3002</t>
  </si>
  <si>
    <t>2011-R511694, 
2011-R511694.WI</t>
  </si>
  <si>
    <t>681-422-0030 , 
681-422-0040</t>
  </si>
  <si>
    <t>685-627-3610, 
681-570-0450</t>
  </si>
  <si>
    <t>684-820-2170</t>
  </si>
  <si>
    <t>Korpus wpustu kpl W2/16-23 R236178</t>
  </si>
  <si>
    <t>702-357-6342</t>
  </si>
  <si>
    <t>Pulpit sterowniczy EH-O/01/03
(przykładowe wyposażenie)</t>
  </si>
  <si>
    <t>EH-1321-1-000010-03</t>
  </si>
  <si>
    <t>2023-EH-PP1%</t>
  </si>
  <si>
    <t>EH-1213-1-000010-01</t>
  </si>
  <si>
    <t>Separator EH-O/03/02.06</t>
  </si>
  <si>
    <t>EH-1313-1-000002-01</t>
  </si>
  <si>
    <t>EH-1232-1-000013-01</t>
  </si>
  <si>
    <t>EH-1213-1-000012-01</t>
  </si>
  <si>
    <t>EH-1212-1-000040-01</t>
  </si>
  <si>
    <t>EH-1212-1-000034-01</t>
  </si>
  <si>
    <t>EH-1212-1-000037-01</t>
  </si>
  <si>
    <t>EH-1212-1-000043-01</t>
  </si>
  <si>
    <t>EH-1212-1-000033-01</t>
  </si>
  <si>
    <t>EH-1112-1-000017-01</t>
  </si>
  <si>
    <t>Elektroniczny zespół pomiaru napięcia typu EH-P/06/22</t>
  </si>
  <si>
    <t>EH-2039-1-000024-01</t>
  </si>
  <si>
    <t>EH-1213-1-000009-01</t>
  </si>
  <si>
    <t>EH-1233-1-000010-01</t>
  </si>
  <si>
    <t>III - AUTOMATYKA</t>
  </si>
  <si>
    <t>IV - URZĄDZENIA STRZAŁOWE</t>
  </si>
  <si>
    <t>1244-R511784</t>
  </si>
  <si>
    <t>EH-2151-1-000043-01</t>
  </si>
  <si>
    <t>EH-1241-1-000039-01</t>
  </si>
  <si>
    <t>EH-1241-1-000040-01</t>
  </si>
  <si>
    <t>EH-1241-1-000035-01</t>
  </si>
  <si>
    <t>EH-1241-1-000036-01</t>
  </si>
  <si>
    <t>EH-1241-1-000037-01</t>
  </si>
  <si>
    <t>EH-1241-1-000038-01</t>
  </si>
  <si>
    <t>EH-2151-1-000044-01</t>
  </si>
  <si>
    <t>EH-2151-1-000045-01</t>
  </si>
  <si>
    <t>EH-2151-1-000046-01</t>
  </si>
  <si>
    <t>EH-2151-1-000047-01</t>
  </si>
  <si>
    <t>EH-2151-1-000048-01</t>
  </si>
  <si>
    <t>EH-2151-1-000049-01</t>
  </si>
  <si>
    <t>EH-2151-1-000050-01</t>
  </si>
  <si>
    <t>EH-2151-1-000051-01</t>
  </si>
  <si>
    <t>EH-2151-1-000052-01</t>
  </si>
  <si>
    <t>EH-2151-1-000053-01</t>
  </si>
  <si>
    <t>EH-2151-1-000054-01</t>
  </si>
  <si>
    <t>EH-2151-1-000055-01</t>
  </si>
  <si>
    <t>EH-2151-1-000056-01</t>
  </si>
  <si>
    <t>EH-2151-1-000057-01</t>
  </si>
  <si>
    <t>EH-2151-1-000058-01</t>
  </si>
  <si>
    <t>Urządzenie sterujące EH-O/06/20</t>
  </si>
  <si>
    <t>EH-1361-1-000056-01</t>
  </si>
  <si>
    <t>EH-1217-1-000008-01</t>
  </si>
  <si>
    <t>EH-1231-1-000005-01</t>
  </si>
  <si>
    <t>EH-1212-1-000045-01</t>
  </si>
  <si>
    <t>564-161-5501</t>
  </si>
  <si>
    <t>685-900-0001</t>
  </si>
  <si>
    <t>Cewka wybijakowa (wzrostowa) dla napędu T2</t>
  </si>
  <si>
    <t>681-758-0521</t>
  </si>
  <si>
    <t>Dłoniowy przycisk bezpieczeństwa XB4-BT845</t>
  </si>
  <si>
    <t>Filtr przeciw zakłoceniowy RC-DIL/…</t>
  </si>
  <si>
    <t>641-100-0003; 641-100-0004; 641-100-0005</t>
  </si>
  <si>
    <t>Napęd przycisków i przełączników ZB4/…</t>
  </si>
  <si>
    <t>682-703-1820(60);681-758-0551;682-703-1410(20)(50)</t>
  </si>
  <si>
    <t>Oś przełącznika kierunku obrotów</t>
  </si>
  <si>
    <t>642-122-1001; 642-122-1002; 642-122-1003</t>
  </si>
  <si>
    <t>Podstawa bezp. EL-PB100-3 1000V/1140V</t>
  </si>
  <si>
    <t>681-930-0011</t>
  </si>
  <si>
    <t>Przekładka PHOENIX D-…</t>
  </si>
  <si>
    <t>640-111-2001; 640-111-1003</t>
  </si>
  <si>
    <t>Przełącznik pakietowy do rozłącznika THT 1 EH</t>
  </si>
  <si>
    <t>729-601-2701</t>
  </si>
  <si>
    <t>Przełącznik XB4-BD 25</t>
  </si>
  <si>
    <t>729-600-3930</t>
  </si>
  <si>
    <t>Przetwornik prądowy 10mV/A</t>
  </si>
  <si>
    <t>729-350-2430</t>
  </si>
  <si>
    <t>Przetwornik prądowy 5mV/A</t>
  </si>
  <si>
    <t>729-350-2420</t>
  </si>
  <si>
    <t>Sprzęgło przełącznika PKO</t>
  </si>
  <si>
    <t>640-119-0002</t>
  </si>
  <si>
    <t>Sterownik FANUC IC 200…</t>
  </si>
  <si>
    <t>561-581-0201; 561-581-0202</t>
  </si>
  <si>
    <t>Stycznik A145-30…</t>
  </si>
  <si>
    <t>681-021-4060</t>
  </si>
  <si>
    <t>Stycznik A185-30…</t>
  </si>
  <si>
    <t>681-021-4121</t>
  </si>
  <si>
    <t>Stycznik A50-30…</t>
  </si>
  <si>
    <t>681-021-4030; 681-021-4031</t>
  </si>
  <si>
    <t>Trzymacz CLIPFIX</t>
  </si>
  <si>
    <t>562-100-1150</t>
  </si>
  <si>
    <t>Wałek blokady EH-KO</t>
  </si>
  <si>
    <t>640-032-0012; 640-032-0011</t>
  </si>
  <si>
    <t>Zespół blokady drzwi (EH-dG3) EH-M-19-01-01A</t>
  </si>
  <si>
    <t>642-000-0008</t>
  </si>
  <si>
    <t>701-130-5005</t>
  </si>
  <si>
    <t>701-130-5012</t>
  </si>
  <si>
    <t>Złącze szynowe PHOENIX ST</t>
  </si>
  <si>
    <t>Złącze szynowe PHOENIX USIG BU</t>
  </si>
  <si>
    <t>Cyfrowy przekaźnik nadprądowy mZAZ-TG</t>
  </si>
  <si>
    <t>EH-2196-1-000001-01</t>
  </si>
  <si>
    <t>EH-2101-1-000013-01</t>
  </si>
  <si>
    <t>EH-1212-1-000039-01</t>
  </si>
  <si>
    <t>EH-2091-1-000010-01</t>
  </si>
  <si>
    <t>Przekaźnik termiczno-blokujący typu EH-P/02/01.01</t>
  </si>
  <si>
    <t>EH-1361-1-000063-01</t>
  </si>
  <si>
    <t>Ognioszczelny sterownik agregatu OSA-2 typu EH-O/06/22.01</t>
  </si>
  <si>
    <t>EH-2041-1-000045-01</t>
  </si>
  <si>
    <t>Wyświetlacz sterownika agregatu EH-P/05/19</t>
  </si>
  <si>
    <t>Zawór rozprężny EH-O/11/01.01 kompletny</t>
  </si>
  <si>
    <t>EH-1369-1-000021-01</t>
  </si>
  <si>
    <t>Przetwornik temperatury typu NTC</t>
  </si>
  <si>
    <t>EH-2163-1-000003-01</t>
  </si>
  <si>
    <t>EH-2151-1-000059-01</t>
  </si>
  <si>
    <t>EH-2103-1-000001-01</t>
  </si>
  <si>
    <t>Zintegrowany Sterownik Zabezpieczeń typu EH-P/15/01.01</t>
  </si>
  <si>
    <t>Zasilacz EH-P/10/15.01</t>
  </si>
  <si>
    <t>EH-3122-1-000005-01</t>
  </si>
  <si>
    <t>Zintegrowany Sterownik Zabezpieczeń typu EH-P/15/01.02</t>
  </si>
  <si>
    <t>EH-2103-1-000007-01</t>
  </si>
  <si>
    <t>EH-2099-1-000072-01</t>
  </si>
  <si>
    <t>Moduł sprzęgający typu EH-P/11/19.01</t>
  </si>
  <si>
    <t>EH-1221-1-000020-01</t>
  </si>
  <si>
    <t>Zasilacz iskrobezpieczny EH-A/06/01.01-n/12/1.0/12/1.0</t>
  </si>
  <si>
    <t>Zasilacz iskrobezpieczny EH-A/06/01.01-n/12/1.5/12/1.5</t>
  </si>
  <si>
    <t>Zasilacz iskrobezpieczny EH-A/06/01.01-n/15/1.0/12/1.0</t>
  </si>
  <si>
    <t>Zasilacz iskrobezpieczny EH-A/06/01.01-n/15/1.0/12/1.5</t>
  </si>
  <si>
    <t>Zasilacz iskrobezpieczny EH-A/06/01.01-n/15/1.0/15/1.0</t>
  </si>
  <si>
    <t>Zasilacz iskrobezpieczny EH-A/06/01.01-n/15/1.5/12/1.0</t>
  </si>
  <si>
    <t>Zasilacz iskrobezpieczny EH-A/06/01.01-n/15/1.5/12/1.5</t>
  </si>
  <si>
    <t>Zasilacz iskrobezpieczny EH-A/06/01.01-n/15/1.5/15/1.5</t>
  </si>
  <si>
    <t>Zasilacz iskrobezpieczny EH-A/06/01.01-w/12/1.0/12/1.0</t>
  </si>
  <si>
    <t>Zasilacz iskrobezpieczny EH-A/06/01.01-w/12/1.5/12/1.5</t>
  </si>
  <si>
    <t>Zasilacz iskrobezpieczny EH-A/06/01.01-w/15/1.0/12/1.0</t>
  </si>
  <si>
    <t>Zasilacz iskrobezpieczny EH-A/06/01.01/-w/15/1.0/12/1.5</t>
  </si>
  <si>
    <t>Zasilacz iskrobezpieczny EH-A/06/01.01-w/15/1.0/15/1.0</t>
  </si>
  <si>
    <t>Zasilacz iskrobezpieczny  EH-A/06/01.01-w/15/1.5/12/1.0</t>
  </si>
  <si>
    <t>Zasilacz iskrobezpieczny EH-A/06/01.01-w/15/1.5/12/1.5</t>
  </si>
  <si>
    <t>Zasilacz iskrobezpieczny EH-A/06/01.01-w/15/1.5/15/1.5</t>
  </si>
  <si>
    <t>Duplikaty dokumentów do urządzeń</t>
  </si>
  <si>
    <t xml:space="preserve">II - CZĘŚCI ZAMIENNE </t>
  </si>
  <si>
    <t>Modem kombajnowy SM-PM1/J (w)</t>
  </si>
  <si>
    <t>Wkładka bezpiecznikowa 63÷125A 3/7,2kV  VVC</t>
  </si>
  <si>
    <t>Wkładka bezpiecznikowa SIBA</t>
  </si>
  <si>
    <t>Wkładka bezpiecznikowa Wts-gF 2÷6A - 1000/1140V</t>
  </si>
  <si>
    <t>Wkładka bezpiecznikowa Wts-gF 16÷32A - 1000/1140V</t>
  </si>
  <si>
    <t>Przekaźnik temperaturowy typu EH-P03/01</t>
  </si>
  <si>
    <t>Przekaźnik temperaturowy typu EH-P03/02</t>
  </si>
  <si>
    <t xml:space="preserve">EH-2093-1-000005-01 </t>
  </si>
  <si>
    <t>EH-2093-1-000006-01</t>
  </si>
  <si>
    <t>Dławnica kablowa A2F /25A2F1RA/; SIRA 06ATEX1097X; I M2 Ex d I/I M2 Ex e I</t>
  </si>
  <si>
    <t>Dławnica kablowa A2F /32A2F1RA/  IECEx SIR 06.0039X  IM2 Ex d I  SIRA06ATEX1097X</t>
  </si>
  <si>
    <t>Dławnica kablowa A2F /20A2F1RA/  SIRA 06ATEX1097X  I M2 Ex d I/I M2 Ex e I</t>
  </si>
  <si>
    <t>Dławnica kablowa A2F /40A2F1RA/ Exd/e I brass (23,5-32,2)</t>
  </si>
  <si>
    <t>700-170-0510</t>
  </si>
  <si>
    <t>700-170-0511</t>
  </si>
  <si>
    <t>700-170-0630</t>
  </si>
  <si>
    <t>700-170-0513</t>
  </si>
  <si>
    <t>Izolator prądowy przepustowy D12-M42 (C40) (1250V 250A),zacisk przyłączeniowy P12-1A (Ag)</t>
  </si>
  <si>
    <t>Izolator prądowy przepustowy D12-M42 (C40) (1250V 250A),zacisk przyłączeniowy P12-1.1A (Ag)</t>
  </si>
  <si>
    <t>Izolator prądowy przepustowy D12-M42 (C40) (1250V 250A),zacisk przyłączeniowy P12-1.2A (Ag)</t>
  </si>
  <si>
    <t>Izolator prądowy przepustowy D16-M42 (C40) (1250V 400A),zacisk przyłączeniowy P16-1A (Ag)</t>
  </si>
  <si>
    <t>Izolator prądowy przepustowy D16-M42 (C40) (1250V 400A),zacisk przyłączeniowy P16-1.1A (Ag)</t>
  </si>
  <si>
    <t>Izolator prądowy przepustowy D16-M42 (C40) (1250V 400A),zacisk przyłączeniowy P16-1.2A (Ag)</t>
  </si>
  <si>
    <t>Izolator prądowy przepustowy D18-M42 (C40) (1250V 500A),zacisk przyłączeniowy P18-1A (Ag)</t>
  </si>
  <si>
    <t>Izolator prądowy przepustowy E12-M42 (C40) (2000V 315A),zacisk przyłączeniowy P18-1A (Ag)</t>
  </si>
  <si>
    <t>Izolator prądowy przepustowy E12-M42 (C40) (2000V 315A),zacisk przyłączeniowy P18-1.1A (Ag)</t>
  </si>
  <si>
    <t>Izolator prądowy przepustowy E16-M42 (C40) (2000V 450A),zacisk przyłączeniowy P18-1A (Ag)</t>
  </si>
  <si>
    <t>Izolator prądowy przepustowy E16-M42 (C40) (2000V 450A),zacisk przyłączeniowy P18-1.1A (Ag)</t>
  </si>
  <si>
    <t>Izolator prądowy przepustowy E16-M42 (C40) (2000V 450A),zacisk przyłączeniowy P18-1.2A (Ag)</t>
  </si>
  <si>
    <t>Izolator prądowy przepustowy E20-M42 (C40) (2000V 630A),zacisk przyłączeniowy P20-1A (Ag)</t>
  </si>
  <si>
    <t>Izolator prądowy przepustowy E20-M42 (C40) (2000V 630A),zacisk przyłączeniowy P20-1.1A (Ag)</t>
  </si>
  <si>
    <t>Izolator prądowy przepustowy E20-M42 (C40) (2000V 630A),zacisk przyłączeniowy P20-1.2A (Ag)</t>
  </si>
  <si>
    <t>Izolator prądowy przepustowy E16-M36 (C35) (1600V 450A) P* (dł.45mm)</t>
  </si>
  <si>
    <t>Izolator prądowy przepustowy E10/8w-M26BL (1250V, 200A)</t>
  </si>
  <si>
    <t>687-471-0020</t>
  </si>
  <si>
    <t>687-471-0030</t>
  </si>
  <si>
    <t>687-471-0040</t>
  </si>
  <si>
    <t>687-471-0050</t>
  </si>
  <si>
    <t>687-471-0060</t>
  </si>
  <si>
    <t>687-471-0070</t>
  </si>
  <si>
    <t>687-471-0080</t>
  </si>
  <si>
    <t>687-471-0110</t>
  </si>
  <si>
    <t>687-471-0120</t>
  </si>
  <si>
    <t>687-471-0140</t>
  </si>
  <si>
    <t>687-471-0150</t>
  </si>
  <si>
    <t>687-471-0160</t>
  </si>
  <si>
    <t>687-471-0170</t>
  </si>
  <si>
    <t>687-471-0180</t>
  </si>
  <si>
    <t>687-471-0190</t>
  </si>
  <si>
    <t>687-471-0260</t>
  </si>
  <si>
    <t>687-471-0280</t>
  </si>
  <si>
    <t xml:space="preserve">Przekaźnik nadmiarowo-prądowy typu EH-P/13/02 </t>
  </si>
  <si>
    <t>Przekaźnik nadmiarowo-prądowy typu EH-P/13/06</t>
  </si>
  <si>
    <t xml:space="preserve">Przekaźnik upływowy typu EH-P02/02 </t>
  </si>
  <si>
    <t xml:space="preserve">Przekaźnik nadmiarowo-prądowy typu EH-P/13/07 </t>
  </si>
  <si>
    <t>Moduł zasilania napięciem pomocniczym typu EH-PZ 3,3/Z</t>
  </si>
  <si>
    <t>Moduł przekaźnika pomiarowego typu EH-PZ 3,3/P</t>
  </si>
  <si>
    <t>EH-2097-1-000005-01</t>
  </si>
  <si>
    <t>EH-2097-1-000006-01</t>
  </si>
  <si>
    <t>Interfejs czujników IPCZ-2S</t>
  </si>
  <si>
    <t>Koncentrator stacji kompaktowej KSK-1</t>
  </si>
  <si>
    <t>Modem kombajnowy SM-PM6 (k)</t>
  </si>
  <si>
    <t>Modem kombajnowy SM-PM6 (w)</t>
  </si>
  <si>
    <t>Moduł pomiarowy NEO-SPARK</t>
  </si>
  <si>
    <t>Moduł rejestratora SM-AR1</t>
  </si>
  <si>
    <t>Separator magistrali SP2</t>
  </si>
  <si>
    <t>Sprzęg transformatorowy SM-TF 4</t>
  </si>
  <si>
    <t>Sprzęg transformatorowy SM-TF 4/6</t>
  </si>
  <si>
    <t>Zasilacz ZGE-12-1,4/220</t>
  </si>
  <si>
    <t>Zasilacz ZGE-12-1,4/42</t>
  </si>
  <si>
    <t>Zespół do pomiaru temperatury ZPT-1/A</t>
  </si>
  <si>
    <t xml:space="preserve">Komplet etykiet opisowych i znamionowych </t>
  </si>
  <si>
    <t>Transformator mocy-160kVA/3,3/0,5 (d03)</t>
  </si>
  <si>
    <t>Transformator mocy-160kVA/3,3/1,05 (d03)</t>
  </si>
  <si>
    <t>Transformator mocy-400kVA/6,0/0,5 (d33)</t>
  </si>
  <si>
    <t>Transformator mocy-400kVA/6,0/1 (d33)</t>
  </si>
  <si>
    <t>Transformator mocy-630kVA/6,0/0,5 (d33)</t>
  </si>
  <si>
    <t>Transformator mocy-630kVA/6,0/1 (d33)</t>
  </si>
  <si>
    <t>Transformator mocy-630kVA/6,0/0,5 (d30)</t>
  </si>
  <si>
    <t>Transformator mocy-700kVA/6/0,5 (d32)</t>
  </si>
  <si>
    <t>Transformator mocy-900kVA/6/1/0,5 (d32)</t>
  </si>
  <si>
    <t>Transformator mocy-900kVA/6/1/0,5 (d30)</t>
  </si>
  <si>
    <t>Transformator mocy-1000kVA/6/1 (d32)</t>
  </si>
  <si>
    <t>Transformator mocy-1200kVA/6/1/0,5 (d30)</t>
  </si>
  <si>
    <t>Transformator mocy-1250kVA/6/1 (d30)</t>
  </si>
  <si>
    <t>Transformator mocy-1400kVA/6/1 (d30)</t>
  </si>
  <si>
    <t>Transformator mocy-1500kVA/6/3,3 (d30)</t>
  </si>
  <si>
    <t>Transformator mocy-1750kVA/6/1 (d31)</t>
  </si>
  <si>
    <t>Transformator mocy-1750kVA/6/3,3 (d31)</t>
  </si>
  <si>
    <t>Transformator mocy-2100kVA/6/1 (d31)</t>
  </si>
  <si>
    <t>Transformator mocy-2100kVA/6/3,3 (d31)</t>
  </si>
  <si>
    <t>Transformator mocy-2600kVA/6/3,3 (d31)</t>
  </si>
  <si>
    <t>661-126-8000</t>
  </si>
  <si>
    <t>661-126-8001</t>
  </si>
  <si>
    <t>661-126-8002</t>
  </si>
  <si>
    <t>661-126-8003</t>
  </si>
  <si>
    <t>661-126-0011</t>
  </si>
  <si>
    <t>661-126-0021</t>
  </si>
  <si>
    <t>661-126-1006</t>
  </si>
  <si>
    <t>661-126-1004</t>
  </si>
  <si>
    <t>Przełącznik CA10-1…… CA10-1 WA…</t>
  </si>
  <si>
    <t>Przełącznik CA4-1 A 723-600E CA4-1 A 723-600E</t>
  </si>
  <si>
    <t>Przewód YnHKGSLY 20x1+1 150/250V sygnalizacyjny górniczy</t>
  </si>
  <si>
    <t>693-360-2210</t>
  </si>
  <si>
    <t>n.of</t>
  </si>
  <si>
    <t>Element końcowy EH-P/19/02</t>
  </si>
  <si>
    <t>Centralne zabezpieczenie upływowe typu EH-P/02/07.01</t>
  </si>
  <si>
    <t>Przetwornik  prądowowy 1mV/A</t>
  </si>
  <si>
    <t>Przetwornik prądowy3mV/A</t>
  </si>
  <si>
    <t>Płyta sterownicza EH-d11-W....</t>
  </si>
  <si>
    <t>EH-1219-1-000001-02</t>
  </si>
  <si>
    <t>Wiązka główna  EH-d11-W....</t>
  </si>
  <si>
    <t>EH-1219-1-000001-03</t>
  </si>
  <si>
    <t>Płyta sterownicza EH-d09 (maksymalne wyposażenie bez przekaźników)</t>
  </si>
  <si>
    <t>EH-1129-1-000001-01</t>
  </si>
  <si>
    <t>EH-1112-1-000018-01</t>
  </si>
  <si>
    <t>Wyświetlacz diodowy EH-P/05/20 nr dokumentacji EH-DT 03-125.0</t>
  </si>
  <si>
    <t>EH-2041-1-000044-01</t>
  </si>
  <si>
    <t>EH-2097-1-000007-01</t>
  </si>
  <si>
    <t>Przekaźnik ziemnozwarciowy EH-PZ 3,3</t>
  </si>
  <si>
    <t>Czujnik prądowy CI dla zabezpieczenia ziemnozwarciowego typu EH-ZZ3,3</t>
  </si>
  <si>
    <t>Kabel łączący SAE typu EH-d04... z pulpitem głównym</t>
  </si>
  <si>
    <t>EH-1249-1-000001-01</t>
  </si>
  <si>
    <t>Kabel SAE typu EH-d04... łączący pulpit główny z pulpitem boczny</t>
  </si>
  <si>
    <t>EH-1249-1-000002-01</t>
  </si>
  <si>
    <t>Kabel SAE typu EH-d04... łączący pulpit boczny z joystickiem</t>
  </si>
  <si>
    <t>EH-1249-1-000003-01</t>
  </si>
  <si>
    <t>Kabel SAE typu EH-d04... łączący dwa joysticki</t>
  </si>
  <si>
    <t>EH-1249-1-000004-01</t>
  </si>
  <si>
    <t>EH-2039-1-000028-01</t>
  </si>
  <si>
    <t>Elektroniczny zespół pomiaru napięcia 6kV typu EH-P/06/23</t>
  </si>
  <si>
    <t>EH-2093-1-000008-01</t>
  </si>
  <si>
    <t>Czujnik temperatury typu EH-P/22/04.01</t>
  </si>
  <si>
    <t>EH-1362-1-000027-01</t>
  </si>
  <si>
    <t>Czujnik poziomu cieczy typu EH-O/08/06.01</t>
  </si>
  <si>
    <t>EH-1319-1-000004-01</t>
  </si>
  <si>
    <t>Separator zasilania zaworu rozprężnego EH-P/17/03.01 nr dokumentacji EH-DT 03-111.0</t>
  </si>
  <si>
    <t>MB1</t>
  </si>
  <si>
    <t>Iskrobezpieczny moduł baterii</t>
  </si>
  <si>
    <t>EH-1213-1-000013-01</t>
  </si>
  <si>
    <t>2094-R405713.WYK.03</t>
  </si>
  <si>
    <t>Przekaźnik separujący iskrobezpieczny Rexi-3a wyk.03 R405713</t>
  </si>
  <si>
    <t>2091-R511691</t>
  </si>
  <si>
    <t>Zabezpieczenie upływowe RRgx-A R511691</t>
  </si>
  <si>
    <t>5131-R338994</t>
  </si>
  <si>
    <t>Zespół bezp.ognioszcz.ZBO-1 R338994 wyk.01</t>
  </si>
  <si>
    <t>EH-2161-1-000007-01</t>
  </si>
  <si>
    <t xml:space="preserve"> EH-A/02/01.01-003</t>
  </si>
  <si>
    <t>Sterownik KS</t>
  </si>
  <si>
    <t>EH-1241-1-000041-01</t>
  </si>
  <si>
    <t>EH-2164-1-000012-01</t>
  </si>
  <si>
    <t>EH-1212-1-000044-01</t>
  </si>
  <si>
    <t>EH-1112-1-000019-01</t>
  </si>
  <si>
    <t>EH-2039-1-000032-01</t>
  </si>
  <si>
    <t>Wyzwalacz podnapięciowy zanikowy typu EH-P/06/24.01</t>
  </si>
  <si>
    <t>EH-1212-1-000046-01</t>
  </si>
  <si>
    <t>EH-2164-1-000018-01</t>
  </si>
  <si>
    <t>EH-2164-1-000019-01</t>
  </si>
  <si>
    <t>EH-2164-1-000022-01</t>
  </si>
  <si>
    <t>EH-1212-1-000047-01</t>
  </si>
  <si>
    <t>EH-2092-1-000021-01</t>
  </si>
  <si>
    <t>Przekaźnik nadmiarowo - prądowy typu EH-P/13/08</t>
  </si>
  <si>
    <t>EH-2092-1-000022-01</t>
  </si>
  <si>
    <t>Przekaźnik nadmiarowo - prądowy typu EH-P/13/09</t>
  </si>
  <si>
    <t>EH-1361-1-000071-01</t>
  </si>
  <si>
    <t>Koncentrator danych w osłonie ognioszczelnej typu EH-O/06/23.01 - a1/c2/e4/g3/i1/j1 (EH-IO 05-55.0 Wydanie I)</t>
  </si>
  <si>
    <t>EH-2092-1-000020-01</t>
  </si>
  <si>
    <t>Przekaźnik nadmiarowo-prądowy typu EH-P/13/05.01</t>
  </si>
  <si>
    <t>EH-1121-1-000013-01</t>
  </si>
  <si>
    <t>Mobilny komunikator procesowy MKP EH-O/09/06.01</t>
  </si>
  <si>
    <t>1367-R405694</t>
  </si>
  <si>
    <t>ZSI-6</t>
  </si>
  <si>
    <t>R405694</t>
  </si>
  <si>
    <t>EH-1361-1-000062-01</t>
  </si>
  <si>
    <t>Ognioszczelny sterownik agregatu OSA-1 typu EH-O/06/21.01</t>
  </si>
  <si>
    <t>EH-2098-3-000025-01</t>
  </si>
  <si>
    <t>Przekaźnik sterowniczy i kontroli ciągłości uziemienia typu EH-P/01/05.01</t>
  </si>
  <si>
    <t>EH-1131-1-000002-01</t>
  </si>
  <si>
    <t>EH-1221-1-000022-01</t>
  </si>
  <si>
    <t>EH-1113-1-000031-01</t>
  </si>
  <si>
    <t>EH-1112-1-000020-01</t>
  </si>
  <si>
    <t>EH-2091-1-000011-01</t>
  </si>
  <si>
    <t xml:space="preserve">Przekaźnik upływowy centralno blokujący typu EH-P/02/03.01 </t>
  </si>
  <si>
    <t>EH-1121-1-000016-01</t>
  </si>
  <si>
    <t>EH-1212-1-000041-01</t>
  </si>
  <si>
    <t>EH-2099-1-000073-01</t>
  </si>
  <si>
    <t>EH-2099-1-000074-01</t>
  </si>
  <si>
    <t>EH-1402-1-000002-01</t>
  </si>
  <si>
    <t>EH-1361-1-000058-01</t>
  </si>
  <si>
    <t>Komputer w osłonie ognioszczelnej typ EH-O/06/17.02</t>
  </si>
  <si>
    <t>Przełącznik A14 AC 284/ A25 AC 284 - zamiennik</t>
  </si>
  <si>
    <t>Przełącznik A14 DW 213/ A25 DW 213  - zamiennik</t>
  </si>
  <si>
    <t>Przełącznik A14 WA 2577/ A25 WA 2577 - zamiennik</t>
  </si>
  <si>
    <t>729-601-1101/729-601-1106</t>
  </si>
  <si>
    <t>729-601-1102/729-601-1107</t>
  </si>
  <si>
    <t>729-601-1105/729-601-1109</t>
  </si>
  <si>
    <t>Uniwersalny tester EH-P/06/10</t>
  </si>
  <si>
    <t>EH-2039-1-000008-01</t>
  </si>
  <si>
    <t>Moduł rejestratora EH-P/24/01.01 (2GB)</t>
  </si>
  <si>
    <t>Moduł rejestratora EH-P/24/01.01 (32GB)</t>
  </si>
  <si>
    <t>Urządzenie transmisji danych  EH-O/09/09.01-2/2/0/R/AC</t>
  </si>
  <si>
    <t>Urządzenie transmisji danych EH-O/09/09.01-1/2/0/R/AC</t>
  </si>
  <si>
    <t>Urządzenie transmisji danych EH-O/09/09.01-0/2/0/R/AC</t>
  </si>
  <si>
    <t>EH-1111-1-000014-01</t>
  </si>
  <si>
    <t>EH-1111-1-000010-01</t>
  </si>
  <si>
    <t>EH-2039-1-000008-02</t>
  </si>
  <si>
    <t>Tester uniwersalny typu EH-P/06/10.01</t>
  </si>
  <si>
    <t>EH-1313-1-000014-01</t>
  </si>
  <si>
    <t>Separator EH-O/03/01.02</t>
  </si>
  <si>
    <t>EH-1112-1-000022-01</t>
  </si>
  <si>
    <t>EH-1321-1-000027-01</t>
  </si>
  <si>
    <t>EH-1132-1-000003-01</t>
  </si>
  <si>
    <t>EH-1221-1-000021-01</t>
  </si>
  <si>
    <t>EH-1233-1-000012-02</t>
  </si>
  <si>
    <t>729-601-1307</t>
  </si>
  <si>
    <t>Zespół odłącznika C316 do ROT, OSKP</t>
  </si>
  <si>
    <t>Stycznik SHV 400 QM AC200V 4A4B</t>
  </si>
  <si>
    <t>Separator EH-O/03/01.01</t>
  </si>
  <si>
    <t>EH-1313-1-000009-01</t>
  </si>
  <si>
    <t>Stycznik HRVS80</t>
  </si>
  <si>
    <t>681-425-0001</t>
  </si>
  <si>
    <t>EH-2094-1-000008-01</t>
  </si>
  <si>
    <t>Separator magistrali typu EH-P/17/05.01</t>
  </si>
  <si>
    <t>EH-1111-1-000009-01</t>
  </si>
  <si>
    <t>EH-1111-1-000012-01</t>
  </si>
  <si>
    <t>EH-1111-1-000011-01</t>
  </si>
  <si>
    <t>EH-1369-1-000030-01</t>
  </si>
  <si>
    <t>EH-1121-1-000012-01</t>
  </si>
  <si>
    <t>EH-3194-1-000001-01</t>
  </si>
  <si>
    <t>Cewka iskrobezpieczna elektrozaworu EH-O/11/02.01 - "ia"/9W/15V</t>
  </si>
  <si>
    <t>Iskrobezpieczny moduł wejść-wyjść dwustanowych typu EH-P/05/13.01</t>
  </si>
  <si>
    <t>EH-2162-1-000008-01</t>
  </si>
  <si>
    <t>Moduł transmisji radiowej RMT typu EH-O/09/08.01-/*/* WARIANT 1</t>
  </si>
  <si>
    <t>EH-1217-1-000011-01</t>
  </si>
  <si>
    <t>EH-1233-1-000014-01</t>
  </si>
  <si>
    <t>EH-1212-1-000048-01</t>
  </si>
  <si>
    <t>EH-1321-1-000031-01</t>
  </si>
  <si>
    <t xml:space="preserve">Skrzynka iskrobezpieczna EH-O/17/01.02-0/0/1/1 </t>
  </si>
  <si>
    <t>EH-1321-1-000033-01</t>
  </si>
  <si>
    <t>Skrzynka iskrobezpieczna EH-O/17/01.02-1/0/2/3</t>
  </si>
  <si>
    <t>EH-1121-1-000015-01</t>
  </si>
  <si>
    <t>EH-1999-1-000018-01</t>
  </si>
  <si>
    <t>Filtr pasywny typu EH-O/16/01.01</t>
  </si>
  <si>
    <t>EH-1999-1-000016-01</t>
  </si>
  <si>
    <t>EH-2092-1-000036-01</t>
  </si>
  <si>
    <t>Człon sprzęgający typu EH-P/14/04.01</t>
  </si>
  <si>
    <t>EH-1212-1-000049-01</t>
  </si>
  <si>
    <t>EH-1122-1-000006-01</t>
  </si>
  <si>
    <t>EH-1122-1-000007-01</t>
  </si>
  <si>
    <t>EH-1122-1-000008-01</t>
  </si>
  <si>
    <t>EH-1122-1-000009-01</t>
  </si>
  <si>
    <t>EH-2094-1-000009-01</t>
  </si>
  <si>
    <t>Konwerter magistrali USB EH-P/17/06.01</t>
  </si>
  <si>
    <t>EH-1213-1-000016-01</t>
  </si>
  <si>
    <t>EH-1232-1-000017-01</t>
  </si>
  <si>
    <t>EH-1212-1-000052-01</t>
  </si>
  <si>
    <t>EH-1211-1-000014-01</t>
  </si>
  <si>
    <t>Komputer w osłonie ognioszczelnej EH-O/06/04</t>
  </si>
  <si>
    <t>729-350-84%,681-945-6950,681-960-%,700-366-9009,700-376-20%</t>
  </si>
  <si>
    <t>Wkładka ograniczająca Wo-63-550A 1000/1140V</t>
  </si>
  <si>
    <t>Osłona silikonowa EH-M-01-59-01.05 (SI 70 TRANSPARENT)</t>
  </si>
  <si>
    <t>703-179-6249</t>
  </si>
  <si>
    <t>703-179-6250</t>
  </si>
  <si>
    <t>Osłona silikonowa EH-M-01-06-01.05 (SI 70 TRANSPARENT)</t>
  </si>
  <si>
    <t>EH-2109-1-000012-01</t>
  </si>
  <si>
    <t>Moduł sprzęgający członu centralnego typu EH-P/11/15</t>
  </si>
  <si>
    <t>EH-2109-1-000010-01</t>
  </si>
  <si>
    <t>Moduł główny typu EH-P/02/09</t>
  </si>
  <si>
    <t>EH-2109-1-000011-01</t>
  </si>
  <si>
    <t>Moduł łącznika członu ziemnozwarciowego typu EH-P/11/13</t>
  </si>
  <si>
    <t>EH-1361-1-000077-01</t>
  </si>
  <si>
    <t>EH-1361-1-000078-01</t>
  </si>
  <si>
    <t>Komputer w osłonie ognioszczelnej EH-O/06/24.02 - 1/0/0/0/2/0/4/0/0/0/0/0</t>
  </si>
  <si>
    <t>Komputer w osłonie ognioszczelnej EH-O/06/24.02 - 1/0/0/0/1/4/0/1/1/0/0/0</t>
  </si>
  <si>
    <t>EH-1361-1-000080-01</t>
  </si>
  <si>
    <t>Urządzenie sterujące EH-O/06/27.61 wyk.1A1/3A2/4D6/4J8/4K1/7A1/8A16/8C2/8H1/8K1/9A1/10E1/11F1/11P1/11U5/11V1/11W1/11X1/11Y1</t>
  </si>
  <si>
    <t>EH-2101-1-000011-01</t>
  </si>
  <si>
    <t>Przekaźnik upływowy centralno blokujący typu EH-P/02/04.01</t>
  </si>
  <si>
    <t>Kategorie zaszeregowania</t>
  </si>
  <si>
    <t>Gniazda produkcyjne</t>
  </si>
  <si>
    <t>Koszty gniazd - koszty zmienne</t>
  </si>
  <si>
    <t>Koszt gniazd - koszty stałe</t>
  </si>
  <si>
    <t>Koszt gniazd - 
cały koszt</t>
  </si>
  <si>
    <t>Narzut kosztów rozwoju</t>
  </si>
  <si>
    <t>RPP</t>
  </si>
  <si>
    <t>Koszty wydziałowe zmienne</t>
  </si>
  <si>
    <t>Koszty wydziałowe stałe</t>
  </si>
  <si>
    <t>Koszty sprzedaży zmienne</t>
  </si>
  <si>
    <t>Koszty sprzedaży stałe</t>
  </si>
  <si>
    <t>do TKW na koszty napraw gwarancyjnych.</t>
  </si>
  <si>
    <t>EH-1131-1-000003-01</t>
  </si>
  <si>
    <t>EH-1112-1-000027-01</t>
  </si>
  <si>
    <t>EH-1112-1-000030-01</t>
  </si>
  <si>
    <t>EH-1112-1-000025-01</t>
  </si>
  <si>
    <t>EH-1112-1-000028-01</t>
  </si>
  <si>
    <t>EH-1131-1-000004-01</t>
  </si>
  <si>
    <t>EH-1113-1-000034-01</t>
  </si>
  <si>
    <t>EH-1232-1-000016-01</t>
  </si>
  <si>
    <t>EH-1232-1-000015-01</t>
  </si>
  <si>
    <t>EH-1212-1-000036-01</t>
  </si>
  <si>
    <t>EH-1212-1-000053-01</t>
  </si>
  <si>
    <t>EH-1212-1-000054-01</t>
  </si>
  <si>
    <t>EH-1213-1-000015-01</t>
  </si>
  <si>
    <t>EH-1213-1-000017-01</t>
  </si>
  <si>
    <t>EH-1236-1-000003-01</t>
  </si>
  <si>
    <t>EH-1229-1-000002-01</t>
  </si>
  <si>
    <t>Wskaźnik obecności napięcia EH-P/05/25</t>
  </si>
  <si>
    <t>EH-2041-1-000048-01</t>
  </si>
  <si>
    <t>EH-1134-1-000001-01</t>
  </si>
  <si>
    <t>EH-1132-1-000004-01</t>
  </si>
  <si>
    <t>EH-1112-1-000031-01</t>
  </si>
  <si>
    <t>EH-1112-1-000032-01</t>
  </si>
  <si>
    <t>EH-1112-1-000026-01</t>
  </si>
  <si>
    <t>EH-1112-1-000029-01</t>
  </si>
  <si>
    <t>Stycznik próżniowy
EH-VC 100 EH-P/18/12.01</t>
  </si>
  <si>
    <t>EH-2053-1-000055-01</t>
  </si>
  <si>
    <t>EH-1212-1-000038-01</t>
  </si>
  <si>
    <t>EH-1212-1-000056-01</t>
  </si>
  <si>
    <t>EH-1233-1-000015-01</t>
  </si>
  <si>
    <t>EH-1213-1-000014-01</t>
  </si>
  <si>
    <t>EH-1122-1-000010-01</t>
  </si>
  <si>
    <t>EH-1122-1-000011-01</t>
  </si>
  <si>
    <t>EH-1122-1-000012-01</t>
  </si>
  <si>
    <t>Multimedialny komputer stacji kompaktowej MKSK EH-P/05/22.01</t>
  </si>
  <si>
    <t>EH-2161-1-000001-01</t>
  </si>
  <si>
    <t>EH-1236-1-000005-01</t>
  </si>
  <si>
    <t>EH-1236-1-000006-01</t>
  </si>
  <si>
    <t>EH-1236-1-000004-01</t>
  </si>
  <si>
    <t>EH-1111-1-000020-01</t>
  </si>
  <si>
    <t>EH-1232-1-000020-01</t>
  </si>
  <si>
    <t>EH-1212-1-000055-01</t>
  </si>
  <si>
    <t>EH-1233-1-000011-01</t>
  </si>
  <si>
    <t>EH-1228-1-000001-01</t>
  </si>
  <si>
    <t>Stycznik próżniowy
EH-VC 200 EH-P/18/13.01</t>
  </si>
  <si>
    <t>EH-2053-1-000056-01</t>
  </si>
  <si>
    <t>EH-1252-1-000003-01</t>
  </si>
  <si>
    <t>EH-1252-1-000004-01</t>
  </si>
  <si>
    <t>EH-1252-1-000005-01</t>
  </si>
  <si>
    <t>EH-1252-1-000006-01</t>
  </si>
  <si>
    <t>EH-1252-1-000007-01</t>
  </si>
  <si>
    <t>EH-1252-1-000008-01</t>
  </si>
  <si>
    <t>EH-1252-1-000009-01</t>
  </si>
  <si>
    <t>EH-1252-1-000010-01</t>
  </si>
  <si>
    <t>EH-1252-1-000011-01</t>
  </si>
  <si>
    <t>EH-1252-1-000012-01</t>
  </si>
  <si>
    <t>EH-1229-1-000003-01</t>
  </si>
  <si>
    <t>Centralne zabezpieczenie upływowe EH-P/02/12.01</t>
  </si>
  <si>
    <t>EH-2101-1-000015-01</t>
  </si>
  <si>
    <t>Komputer w osłonie ognioszczelnej EH-O/06/24.02 -1/1/1/1/0/0/0/0/0/0/0/0/1</t>
  </si>
  <si>
    <t>EH-1361-1-000084-01</t>
  </si>
  <si>
    <t>Separator programowalny 
EH-O/03/04.01</t>
  </si>
  <si>
    <t>EH-1313-1-000020-01</t>
  </si>
  <si>
    <t>Wyświetlacz diodowy EH-P/05/12.01</t>
  </si>
  <si>
    <t>EH-2041-1-000050-01</t>
  </si>
  <si>
    <t>Zasilacz iskrobezpieczny PZI 
EH-A/06/03.01-n/15/1.0/12/1.0</t>
  </si>
  <si>
    <t>EH-2151-1-000066-01</t>
  </si>
  <si>
    <t>Zasilacz iskrobezpieczny PZI 
EH-A/06/03.01-n/15/1.5/12/1.5</t>
  </si>
  <si>
    <t>EH-2151-1-000070-01</t>
  </si>
  <si>
    <t>Zasilacz iskrobezpieczny  PZI 
EH-A/06/03.01-w/15/1.0/12/1.0</t>
  </si>
  <si>
    <t>EH-2151-1-000074-01</t>
  </si>
  <si>
    <t>Zasilacz iskrobezpieczny PZI 
EH-A/06/03.01-w/15/1.5/12/1.5</t>
  </si>
  <si>
    <t>EH-2151-1-000078-01</t>
  </si>
  <si>
    <t>Zasilacz iskrobezpieczny PZI 
PZI EH-A/06/03.01-n/12/2.0/12/2.0</t>
  </si>
  <si>
    <t>EH-2151-1-000088-01</t>
  </si>
  <si>
    <t>Zasilacz iskrobezpieczny PZI 
PZI EH-A/06/03.01-w/12/2.0/12/2.0</t>
  </si>
  <si>
    <t>EH-2151-1-000089-01</t>
  </si>
  <si>
    <t>Zespół pomiaru energii EH-P/06/27.01</t>
  </si>
  <si>
    <t>EH-2039-1-000034-01</t>
  </si>
  <si>
    <t>Moduł pomiarowy SM-IM6</t>
  </si>
  <si>
    <t>EH-2094-1-000010-01</t>
  </si>
  <si>
    <t>Klawiatura iskrobezpieczna 
EH-O/12/01.01</t>
  </si>
  <si>
    <t>EH-1361-1-000085-01</t>
  </si>
  <si>
    <t>Zestaw modułów rozszerzeń do testera uniwersalnego EH-P/06/10.02</t>
  </si>
  <si>
    <t>EH-2039-1-000008-06</t>
  </si>
  <si>
    <t>Zestaw modułów rozszerzeń do testera uniwersalnego EH-P/06/10.03</t>
  </si>
  <si>
    <t>EH-2039-1-000037-01</t>
  </si>
  <si>
    <t>Zestaw modułów rozszerzeń do testera uniwersalnego EH-P/06/10.04</t>
  </si>
  <si>
    <t>EH-2039-1-000035-01</t>
  </si>
  <si>
    <t>EH-2164-1-000030-01</t>
  </si>
  <si>
    <t>Urządzenie transmisji danych 
EH-O/06/15.08 i1/j1/m4/s2</t>
  </si>
  <si>
    <t>EH-1241-1-000045-01</t>
  </si>
  <si>
    <t>EH-1241-1-000046-01</t>
  </si>
  <si>
    <t>EH-2093-1-000007-01</t>
  </si>
  <si>
    <t>Przekaźnik temperaturowy typu EH-P/03/03.01</t>
  </si>
  <si>
    <t>Separator portów komunikacyjnych PS/2 EH-P/17/07.01 (Separator klawiatury)</t>
  </si>
  <si>
    <t>EH-1244-1-000002-01</t>
  </si>
  <si>
    <t>Zespół wyłącznika Tmax T5V 1000/1150V AC 400 TMA</t>
  </si>
  <si>
    <t>682-562-5010</t>
  </si>
  <si>
    <t>EH-1233-1-000013-01</t>
  </si>
  <si>
    <t>EH-2161-1-000027-01</t>
  </si>
  <si>
    <t>Multimedialny komputer stacji kompaktowej MKSK typu EH-P/05/23.01 7 cali</t>
  </si>
  <si>
    <t>EH-2092-1-000037-01</t>
  </si>
  <si>
    <t>Przekaźnik nadmiarowo-prądowy EH-P/13/05.02</t>
  </si>
  <si>
    <t>EH-1112-1-000036-01</t>
  </si>
  <si>
    <t>EH-1112-1-000034-01</t>
  </si>
  <si>
    <t>EH-1112-1-000035-01</t>
  </si>
  <si>
    <t>EH-1112-1-000037-01</t>
  </si>
  <si>
    <t>Bariera ograniczająca EH-P/20/06.01</t>
  </si>
  <si>
    <t>EH-2109-1-000014-01</t>
  </si>
  <si>
    <t>Wycena 2018</t>
  </si>
  <si>
    <t>Usługi wycena 2018</t>
  </si>
  <si>
    <t>Cena oferowana 2018</t>
  </si>
  <si>
    <t>Iskrobezpieczny moduł wyjść proporcjonalnych typu EH-P/23/03.02</t>
  </si>
  <si>
    <t>Iskrobezpieczny moduł wyjść półprzewodnikowych typu EH-P/23/03.04</t>
  </si>
  <si>
    <t>EH-2162-1-000004-01</t>
  </si>
  <si>
    <t>EH-2162-1-000006-01</t>
  </si>
  <si>
    <t>EH-1113-1-000039-01</t>
  </si>
  <si>
    <t>EH-1113-1-000044-01</t>
  </si>
  <si>
    <t>EH-1321-1-000026-01</t>
  </si>
  <si>
    <t>EH-1321-1-000025-01</t>
  </si>
  <si>
    <t>Pulpit sterowniczy EH-O/01/05
(najdroższe wyk. dla SAE komabjnowej)</t>
  </si>
  <si>
    <t>EH-1321-1-000024-01</t>
  </si>
  <si>
    <t>Pulpit sterowniczy EH-O/01/04 
(maksymalne wyposażenie)</t>
  </si>
  <si>
    <t>Pulpit sterowniczy EH-O/01/03
(maksymalne wyposażenie)</t>
  </si>
  <si>
    <t>EH-1321-1-000023-01</t>
  </si>
  <si>
    <t>EH-1321-1-000022-01</t>
  </si>
  <si>
    <t>Pulpit sterowniczy EH-O/01/05
(przykładowe wyposażenie)</t>
  </si>
  <si>
    <t>Pulpit sterowniczy EH-O/01/06 
(przykładowe wyposażenie)</t>
  </si>
  <si>
    <t>EH-1116-1-000008-01</t>
  </si>
  <si>
    <t>EH-1116-1-000009-01</t>
  </si>
  <si>
    <t>Iskrobezpieczny moduł wejść analogowych typu EH-P/23/02.02</t>
  </si>
  <si>
    <t>EH-2039-1-000033-01</t>
  </si>
  <si>
    <t>Kraj - 1,0 / Zagranica -1,1</t>
  </si>
  <si>
    <t>Nie oferowane</t>
  </si>
  <si>
    <t>Konwerter USB-RS485 EH-P/05/24</t>
  </si>
  <si>
    <t>VIII - CZĘŚCI RSPC</t>
  </si>
  <si>
    <t>EH-1114-1-000020-01</t>
  </si>
  <si>
    <t>EH-1114-1-000021-01</t>
  </si>
  <si>
    <t>EH-1114-1-000016-01</t>
  </si>
  <si>
    <t>EH-1114-1-000017-01</t>
  </si>
  <si>
    <t>TKJ (TPU)</t>
  </si>
  <si>
    <t>TKJ (TPE)</t>
  </si>
  <si>
    <t>EH-1235-1-000008-01</t>
  </si>
  <si>
    <t>EH-1235-1-000009-01</t>
  </si>
  <si>
    <t>Kolumna1</t>
  </si>
  <si>
    <t>Kolumna2</t>
  </si>
  <si>
    <t>Kolumna3</t>
  </si>
  <si>
    <t>Kolumna4</t>
  </si>
  <si>
    <t>Kolumna5</t>
  </si>
  <si>
    <t>Kolumna6</t>
  </si>
  <si>
    <t>Kolumna7</t>
  </si>
  <si>
    <t>Kolumna8</t>
  </si>
  <si>
    <t>Kolumna9</t>
  </si>
  <si>
    <t>Kolumna10</t>
  </si>
  <si>
    <t>Kolumna11</t>
  </si>
  <si>
    <t>Kolumna12</t>
  </si>
  <si>
    <t>Kolumna13</t>
  </si>
  <si>
    <t>Kolumna14</t>
  </si>
  <si>
    <t>Kolumna15</t>
  </si>
  <si>
    <t>Kolumna16</t>
  </si>
  <si>
    <t>Kolumna17</t>
  </si>
  <si>
    <t>Kolumna18</t>
  </si>
  <si>
    <t>Guma pełna fi 15x130mm +-1.5mm 2XT20</t>
  </si>
  <si>
    <t>Guma pełna fi 22.5x130mm +-2mm 2XT50</t>
  </si>
  <si>
    <t>Guma pełna fi 52x140mm +-2mm 2XT67</t>
  </si>
  <si>
    <t>Guma pełna fi 36x130mm +-2mm 2XT50</t>
  </si>
  <si>
    <t>Złącze AMP: obudowa złącza 34pin /0-0926500-1/</t>
  </si>
  <si>
    <t>Styk ogranicznika 250 A (KK) 400197</t>
  </si>
  <si>
    <t>Styk ogranicznika 400A (EH-dG) 9000180</t>
  </si>
  <si>
    <t>Zespół łączeniowy typu ISM/TEL-12-20/1000-067</t>
  </si>
  <si>
    <t>Gniazdo przekaźnika EA2,ZLS 7610926</t>
  </si>
  <si>
    <t>Przetwornik prądowy 5mV/A /ELEKTROMAR/</t>
  </si>
  <si>
    <t>Przetwornik prądowy 10mV/A /ELEKTROMAR/</t>
  </si>
  <si>
    <t>Przełącznik XB4-BD 25 TELEMECANIQUE</t>
  </si>
  <si>
    <t>Przełącznik M006 TM1307 mikroswitch</t>
  </si>
  <si>
    <t>Przełącznik C316WA3320*02ER</t>
  </si>
  <si>
    <t>Przełącznik CA 10A 235-600E EH-ZT</t>
  </si>
  <si>
    <t>Przełącznik CA 4 1A 723600E</t>
  </si>
  <si>
    <t>Przełącznik krańcowy Z-15GW-B (TM-1701)</t>
  </si>
  <si>
    <t>Przełącznik T3-4-8213/E K-M076075</t>
  </si>
  <si>
    <t>Blok izolacyjny + zaciski EL-Z1-315-400-450A wielkość 2 - 33mm</t>
  </si>
  <si>
    <t>Blok izolacyjny EL-Z3 1000/1140V + zaciski EL-Z1-315-400-450A wielkość 2 - 55mm</t>
  </si>
  <si>
    <t>Blok izolacyjny EL-Z6 1000/1140V + zaciski EL-Z1-315-400-450A wielkość 2 - 55mm</t>
  </si>
  <si>
    <t>Listwa melaminowa (EH-dG) EH-M-21-00-24 [55116-00-080D]</t>
  </si>
  <si>
    <t>Szyna TS 35x7,5</t>
  </si>
  <si>
    <t>Mocownik wyk.2 R344044</t>
  </si>
  <si>
    <t>Złącze szynowe ST 2,5/1P 3040012</t>
  </si>
  <si>
    <t>Złącze szynowe USIG BU</t>
  </si>
  <si>
    <t>Bezpiecznik WBP-6 7,2kV 0,7A</t>
  </si>
  <si>
    <t>Rozłącznik ECKS0630300TA</t>
  </si>
  <si>
    <t>Rozłącznik EIHS012530T5A</t>
  </si>
  <si>
    <t>Rozłącznik EINS0630321TA 3P 1000V AC22A</t>
  </si>
  <si>
    <t>Rozłącznik THV 630/200A 7,2KV</t>
  </si>
  <si>
    <t>Dławnica kablowa A2F /20A2F1RA/  (6,5-14) SIRA 06ATEX1097X  I M2 Ex d I/I M2 Ex e I</t>
  </si>
  <si>
    <t>Łącznik 4G10-3996-U</t>
  </si>
  <si>
    <t>700-281-0110</t>
  </si>
  <si>
    <t>Odłącznik z uziemnikiem szybkim EDJAN 532-7,2kV/25kA-630A</t>
  </si>
  <si>
    <t>Gniazdo GZM4</t>
  </si>
  <si>
    <t>Wkładka bezpiecznikowa Wts-gF 32A 1000/1140V</t>
  </si>
  <si>
    <t>Wkładka topikowa Wts gF 4A 1000/1140V 10x78mm (ELNAP)</t>
  </si>
  <si>
    <t>Kość blokady centralnej drzwi EH-M-19-03-01 [55116-00-145]</t>
  </si>
  <si>
    <t>Dławik indukcyjny DŁ-10</t>
  </si>
  <si>
    <t>Dławik indukcyjny DL3,3</t>
  </si>
  <si>
    <t>Dławik DŁ-6 kV z przewodami o długości 1,8m</t>
  </si>
  <si>
    <t>Dławik OZT 220V 411-1726</t>
  </si>
  <si>
    <t>Wpust kablowy EH-d04/01 bez płytki redukcyjnej</t>
  </si>
  <si>
    <t>Wpust kablowy EH-d04/02 wraz z płytką redukcyjną</t>
  </si>
  <si>
    <t>Separator mFK-A.101/d/E  56007-26-001.3</t>
  </si>
  <si>
    <t>ELEKTROMETAL separator iskrobezpieczny klawiatury, BK 81.316/2, Un=24VDC. Zasilacz o max. prądzie wyjściowym 5A</t>
  </si>
  <si>
    <t>Separator Xi-SBE 80502606</t>
  </si>
  <si>
    <t>Styk pomocniczy PS M250 606794 LEGRAND</t>
  </si>
  <si>
    <t>Zestyk /styk pomocniczy/ do styczników LA1-DN22</t>
  </si>
  <si>
    <t>Zestyk /styk pomocniczy/ UN-AX4CX 2A2B</t>
  </si>
  <si>
    <t>Przewód silikonowy siłowy CSA 10mm2/3,6kV 3514882</t>
  </si>
  <si>
    <t>Przewód silikonowy siłowy CSA 35mm2/3,6kV 7618432</t>
  </si>
  <si>
    <t>Przewód silikonowy siłowy CSA 70mm2/3,6kV 3512829</t>
  </si>
  <si>
    <t>Przekaźnik upływowy EA-2.1 56007-28-P03</t>
  </si>
  <si>
    <t>Przekaźnik upływowy EA-2 56007-39-001</t>
  </si>
  <si>
    <t>Przekaźnik nadprądowy ecoMUZ-2G wykonanie dla EH (KES)</t>
  </si>
  <si>
    <t>Przekaźnik nadprądowy LH-2E 9001231</t>
  </si>
  <si>
    <t>Przekaźnik czasowy ZLS 56007-64-001</t>
  </si>
  <si>
    <t>Przekaźnik pomocniczy PI6-1P 42V</t>
  </si>
  <si>
    <t>Przekaźnik pomocniczy R4-2014-23-5042</t>
  </si>
  <si>
    <t>Przekaźnik czasowy RTx-416 24/230V</t>
  </si>
  <si>
    <t>Przekaźnik FINDER 82.11.0.240.00</t>
  </si>
  <si>
    <t>Przekaźnik pomocniczy R-15  EH/KK 1013-23-3042</t>
  </si>
  <si>
    <t>Izolator przepustowy PLD 12/6600  250A/6600V  PTB 98ATEX1069U  I M2 EEx/Ex de I</t>
  </si>
  <si>
    <t>Izolator przepustowy PLD 12/1100  315A/1100V  PTB 98ATEX1069U  I M2 EEx/Ex de I</t>
  </si>
  <si>
    <t>Izolator przepustowy PLD 10/1100V 200A</t>
  </si>
  <si>
    <t>Izolator przepustowy PLD 8/1100V</t>
  </si>
  <si>
    <t>Izolator przepustowy PLD 16/1100 400A/1100V - art. no 29-91/225-A-M-C  PTB98 ATEX 1069U  I M2 Ex/EEx de I</t>
  </si>
  <si>
    <t>Izolator przepustowy PD 12/1100 typ 1 315A 250-12-98</t>
  </si>
  <si>
    <t>Izolator przepustowy PD 10/1100V 200A</t>
  </si>
  <si>
    <t>Izolator przepustowy PD 16/1100V 400A</t>
  </si>
  <si>
    <t>Izolator przepustowy PD 20/1100V 600A GG</t>
  </si>
  <si>
    <t>Izolator przepustowy PD 24/1100V 800A HR</t>
  </si>
  <si>
    <t>Izolator przepustowy GD 16/6600V 315A</t>
  </si>
  <si>
    <t>Izolator prądowy przepustowy E10/8w-M26BL S32 (1250V, 200A)</t>
  </si>
  <si>
    <t>Przepust sterowniczy 3x10 (izolator) 32/38-10-3-300-200</t>
  </si>
  <si>
    <t>Przepust sterowniczy 3x16 (izolator) 32/38-16-3-300-150</t>
  </si>
  <si>
    <t>Przekładnik napięciowy 220/42V (3.3)</t>
  </si>
  <si>
    <t>Przekładnik napięciowy 1000/220V 10...12VA kl.3 26% POLCONTACT</t>
  </si>
  <si>
    <t>Przekładnik prądowy CTS 200/5A 7.2kV</t>
  </si>
  <si>
    <t>Stycznik HR-VS-200</t>
  </si>
  <si>
    <t>Stycznik HR-VS-4/450 56007-03-002.2/73</t>
  </si>
  <si>
    <t>Stycznik HR-VS-3</t>
  </si>
  <si>
    <t>Stycznik A145-30-22 220-230V 50Hz (1SFL471001R8022)</t>
  </si>
  <si>
    <t>Stycznik A185-30-11 220-230V 50Hz (1SFL491001R8011)</t>
  </si>
  <si>
    <t>Stycznik LC1-D115 M7 220V AC</t>
  </si>
  <si>
    <t>Stycznik LC1-D25P7 powietrzny 3-biegunowy</t>
  </si>
  <si>
    <t>Stycznik LC1-D25D7 25A 42V 50/60Hz</t>
  </si>
  <si>
    <t>Stycznik LC1-D65P7 powietrzny 3-biegunowy</t>
  </si>
  <si>
    <t>Stycznik LC1-D150 M7 220V AC</t>
  </si>
  <si>
    <t>Stycznik LC1-D80 M7 220V AC</t>
  </si>
  <si>
    <t>Stycznik Rollarc R400 7.2kV cewka 220VAC</t>
  </si>
  <si>
    <t>Stycznik VSC-3, SCO, 320A/220V (2NO+3NC)</t>
  </si>
  <si>
    <t>Stycznik CAD-32 D7 42V/50Hz Telemechaniq</t>
  </si>
  <si>
    <t>Stycznik HRVS80 56007-91-P01</t>
  </si>
  <si>
    <t>Stycznik TVAC 3,6KV/320A/240AC</t>
  </si>
  <si>
    <t>Łącznik ŁK-15/5.8554 z pokrętłem 1409</t>
  </si>
  <si>
    <t>Podstawa bezpiecznikowa PBPM-6/0,8A 7,2kV</t>
  </si>
  <si>
    <t>Podstawa bezp. EH-PB20-1</t>
  </si>
  <si>
    <t>Podstawa bezpiecznikowa EL-PB100-3 1000V/1140V (1 szt = 2 szyny)</t>
  </si>
  <si>
    <t>Podstawa bezpiecznikowa EL-PB32-3</t>
  </si>
  <si>
    <t>Podstawa bezpiecznika 4A/1200V 7103401 SIBA</t>
  </si>
  <si>
    <t>Gniazdo przekaźnika EH-PUB/EH-ZUCB 16pin</t>
  </si>
  <si>
    <t>Zestaw Wo aM 100A NC Elnap</t>
  </si>
  <si>
    <t>Wyłącznik Tmax T5V 1000/1150V AC 400 TMA In=400 3p stacjonarny zaciski FC Cu (1SDA063438R1)</t>
  </si>
  <si>
    <t>Moduł rozszerzenia EASY 620-DC-TE 212313</t>
  </si>
  <si>
    <t>Somar moduł pomiarowy SM-IM6</t>
  </si>
  <si>
    <t>Somar moduł rejestratora SM-AR</t>
  </si>
  <si>
    <t>Transformator TZEG-2100/6/1,05 Dyn5 2100Z6d1-5</t>
  </si>
  <si>
    <t>Transformator TZEG-630/6/0.5kV Dyn5 630Z6d05-3</t>
  </si>
  <si>
    <t>Transformator TZEG-1750/6/1.05kV Dyn5 1750Z6d1-5</t>
  </si>
  <si>
    <t>Transformator TZEG-2100/6/3,3 Dyn5 2100Z6d3-5</t>
  </si>
  <si>
    <t>Transformator TZEG-160/3 160KVA 3×3300V//3×525V</t>
  </si>
  <si>
    <t>Transformator TZEG-160/3 160KVA 3×3300V//3×1050V</t>
  </si>
  <si>
    <t>Transformator TZEG-700/6/0,5kV Dyn5 (wys. 710mm) 700Z6d05-5</t>
  </si>
  <si>
    <t>Transformator TZ3EG-900/6/1.05/0,5kV Dyn5 900Z6d1y05-3</t>
  </si>
  <si>
    <t>Transformator TZ3EG-900/6/1,05/0,525kV Dyn5yn5 (wys. 710mm) 900Z6d1y05-5</t>
  </si>
  <si>
    <t>Transformator 1,5kVA TPW-6/2 3300/220V</t>
  </si>
  <si>
    <t>Transformator TPW-6/6  6/0,22 1000/2300VA</t>
  </si>
  <si>
    <t>Transformator TP3-5  5kVA 2x3x570V-660V//3x127V+-5%</t>
  </si>
  <si>
    <t>Transformator TP3-10 10kVA 3x2x500V//3x133/3x231V +-5%</t>
  </si>
  <si>
    <t>Transformator TP3-7 7kVA (3,5kVA/3,5kVA) 3x2x500V//3x133/3x231V +-5%</t>
  </si>
  <si>
    <t>Transformator suchy T3SG-400/6/0.525 [EMITRA]  OT4</t>
  </si>
  <si>
    <t>Transformator suchy T3SG-400/6/1.05 [EMITRA]  OT4</t>
  </si>
  <si>
    <t>Transformator suchy T3SG-630/6/1.05 [EMITRA], OT4</t>
  </si>
  <si>
    <t>Somar sprzęg transformatorowy SM-TF 4</t>
  </si>
  <si>
    <t>Somar sprzęg transformatorowy SM-TF 4/6</t>
  </si>
  <si>
    <t>Transformator ET1oG-1,5 Moc1500VA;1210V/1140V/1100/1050/1000/710/660/550/500//240(1,5A)/44(11,8A)/24(22,5A)/2X9V(4,44A);</t>
  </si>
  <si>
    <t>Prostownik do HR-VS3/4 56007-03-069</t>
  </si>
  <si>
    <t>Uziemnik EDJAN 522-7.2kV/25kA</t>
  </si>
  <si>
    <t>Uziemnik szybki EDJAN-521-3.6kV/20kA</t>
  </si>
  <si>
    <t>Oś tulei przełącznika pakietowego EH-M-02-23-12</t>
  </si>
  <si>
    <t>Tuleja osi PKO EH-M-02-23-16A [55116-00-702]</t>
  </si>
  <si>
    <t>Tuleja przełącznika pakietowego EH-M-02-23-11</t>
  </si>
  <si>
    <t>Przetwornik 1mV/A 56007-11-002</t>
  </si>
  <si>
    <t>Filtr RC LAD-4RCE (24...48V AC) Telemechanique</t>
  </si>
  <si>
    <t>Wałek ze łbem 5-ciokątnym EH-M-19-03-04A   [55116-00-126]</t>
  </si>
  <si>
    <t>Okucie - nóż stały EH-M-02-15-02A</t>
  </si>
  <si>
    <t>Okucie izolatora KD12/6600 EH-M-02-15-01A</t>
  </si>
  <si>
    <t>Blokada mechaniczna LAD9R1V</t>
  </si>
  <si>
    <t>Zabezpieczenie MiZaS 5.E1</t>
  </si>
  <si>
    <t>System ster.płyn.rozr.OZ-S2-1D 350A/3300V</t>
  </si>
  <si>
    <t>System ster.płyn.rozr.OZ-S2-1D 350A/6000V</t>
  </si>
  <si>
    <t>System ster.płyn.rozr.OZ-S2-1D/B 400A/1000V (z hamowaniem)</t>
  </si>
  <si>
    <t>ELEKTROMETAL klawiatura PC wyk. iskrobezpieczne 72.474</t>
  </si>
  <si>
    <t>Somar koncentrator stacji kompaktowej KSK-1</t>
  </si>
  <si>
    <t>Gniazdo przekaźnika LH-86/EH-PS 12pin</t>
  </si>
  <si>
    <t>Woltomierz EA-17 120V 72x72mm skala1400V</t>
  </si>
  <si>
    <t>Amperomierz EA-17 5A wykonanie E+H</t>
  </si>
  <si>
    <t>Miernik cyfrowy DIP 404 N-HT</t>
  </si>
  <si>
    <t>Reaktancyjny dzielnik napięcia EH-P04/02</t>
  </si>
  <si>
    <t>Sygnalizator SD-04/1  FTZU 04ATEX0073X  I M1 Ex ia I Ma</t>
  </si>
  <si>
    <t>Zasilacz EASY 400-POW K-M212319</t>
  </si>
  <si>
    <t>Somar zasilacz ZGE-12-1,4/220</t>
  </si>
  <si>
    <t>Somar zasilacz ZGE-12-1,4/42</t>
  </si>
  <si>
    <t>Somar zasilacz ZGA-12-1,5/24</t>
  </si>
  <si>
    <t>Reaktancyjny dzielnik napięcia EH-P04/01</t>
  </si>
  <si>
    <t>Płyta czołowa R341091 ZLS-1</t>
  </si>
  <si>
    <t>Złączka przelotowa 2-przewodowa Ex i WAGO 280-904</t>
  </si>
  <si>
    <t>Przetwornik 3mV/A 8SD8520</t>
  </si>
  <si>
    <t>Sterownik SMT-1</t>
  </si>
  <si>
    <t>Somar modem kombajnowy SM-PM 1/J (k)</t>
  </si>
  <si>
    <t>Somar modem kombajnowy SM-PM6(w) (do wyłączników)</t>
  </si>
  <si>
    <t>Wziernik duży M110x2 (EH/KK) 56007-70-P01</t>
  </si>
  <si>
    <t>Wziernik mały M56x1.5 (KK) 56007-69-P01</t>
  </si>
  <si>
    <t>Somar zespół do pomiaru temperatury ZPT-1/A</t>
  </si>
  <si>
    <t>Um</t>
  </si>
  <si>
    <t>Pozycja</t>
  </si>
  <si>
    <t>Opis</t>
  </si>
  <si>
    <t>Ostatnia Cena Zakupu</t>
  </si>
  <si>
    <t>28H</t>
  </si>
  <si>
    <t>Zacisk izolatora PLD 16/1100 typ: 29-94/230-12-P-16; PTB 98ATEX3111U; I M2 EEx e I</t>
  </si>
  <si>
    <t>kooperacja</t>
  </si>
  <si>
    <t>Stacja transformatorowa EH-d30-630/6,0/0,5/4/01 (EH-DT 01-30.0)</t>
  </si>
  <si>
    <t>Stacja transformatorowa EH-d30-630/6,0/0,5/4/02 (EH-DT 01-31.0)</t>
  </si>
  <si>
    <t>Stacja transformatorowa EH-d30-630/6/1,2/3/01 (EH-DT 01-29.0)</t>
  </si>
  <si>
    <t>Stacja transformatorowa EH-d33-400/6,0/0,5/2/01.23</t>
  </si>
  <si>
    <t>Stacja transformatorowa EH-d33-630/6,0/1,0/2/01.23</t>
  </si>
  <si>
    <t>Stacja transformatorowa EH-d33-400/6,0/1,0/4/03.13</t>
  </si>
  <si>
    <t>Stacja transformatorowa EH-d33-400/6,0/1,0/2/01.23</t>
  </si>
  <si>
    <t>Stacja transformatorowa EH-d32-400/6,0/0,5/4/06.00 (EH-DT 01-71.0)</t>
  </si>
  <si>
    <t>Stacja transformatorowa EH-n33-400/6,0/0,5/2/02.23</t>
  </si>
  <si>
    <t>Stacja transformatorowa EH-d32-700/6,0/0,5/4/01 (EH-DT 01-11.0)</t>
  </si>
  <si>
    <t>Stacja transformatorowa EH-d32-1000/6,0/1,0/4/01 (EH-DT 01-13.0)</t>
  </si>
  <si>
    <t>Stacja transformatorowa EH-d32-1000/6,0/1,0/4/02 (EH-DT 01-13.1)</t>
  </si>
  <si>
    <t>Stacja transformatorowa EH-d32-1000/6,0/1,0/4/03 (EH-DT 01-13.2)</t>
  </si>
  <si>
    <t>Stacja transformatorowa EH-d32-1000/6,0/1,0/4/04 (EH-DT 01-13.3)</t>
  </si>
  <si>
    <t>Stacja transformatorowa EH-d32-700/6,0/0,5/4/02 (EH-DT 01-11.1)</t>
  </si>
  <si>
    <t>Stacja transformatorowa EH-d32-900/6,0/1,0/0,5/4/01 (EH-DT 01-12.0)</t>
  </si>
  <si>
    <t>Stacja transformatorowa EH-d32-900/6,0/1,0/0,5/4/02 (EH-DT 01-12.1)</t>
  </si>
  <si>
    <t>Stacja transformatorowa EH-d30-900/6,0/1,0/0,5/4/01 (EH-DT 01-32.0)</t>
  </si>
  <si>
    <t>Stacja transformatorowa EH-d30-900/6,0/1,0/0,5/4/02 (EH-DT 01-33.0)</t>
  </si>
  <si>
    <t>Stacja transformatorowa EH-d30-900/6,6/1,1/0,5/4/01 (EH-DT 01-62.0)</t>
  </si>
  <si>
    <t>Stacja transformatorowa EH-d30-900/6,6/1,1/0,5/4/02 (EH-DT 01-62.0)</t>
  </si>
  <si>
    <t>Stacja transformatorowa EH-900/6/1,2/0,66/4N  wyk.z KSK</t>
  </si>
  <si>
    <t>Stacja transformatorowa EH-d32-700/6,0-3,0/1,0-0,5/05.00</t>
  </si>
  <si>
    <t>Stacja transformatorowa EH-d32-1000/6,0-3,0/1,0-0,5/2/05.00</t>
  </si>
  <si>
    <t>Stacja transformatorowa EH-d30-900/6,6/1,1/0,5/4/09.00 (EH-DT 01-66.0)</t>
  </si>
  <si>
    <t>Stacja transformatorowa EH-d32-900/6,0/1,0/0,5/4/03.00 (EH-DT 01-11.01)</t>
  </si>
  <si>
    <t>Stacja transformatorowa EH-d32-1000/6,0/1,0/4/06.00 zintegrowane zabezpieczenia</t>
  </si>
  <si>
    <t>Stacja transformatorowa EH-d32-700/6,0/1,0/4/03.00 (EH- DT 01-11.3)</t>
  </si>
  <si>
    <t>Stacja transformatorowa EH-d32-1000/6,0/1,0/4/03.00 (EH- DT 01-11.4)</t>
  </si>
  <si>
    <t>Stacja transformatorowa EH-d32-1000/6,0/1,0/4/16.00 zintegrowane zabezpieczenia</t>
  </si>
  <si>
    <t>Stacja transformatorowa EH-d32-700/6,0/1,0/4/13.00 (EH- DT 01-11.3)</t>
  </si>
  <si>
    <t>Stacja transformatorowa EH-d32-1000/6,0/1,0/4/13.00 (EH- DT 01-11.4)</t>
  </si>
  <si>
    <t>Stacja transformatorowa EH-d32-700/6,0/0,5/4/03.00 (EH- DT 01-11.7)</t>
  </si>
  <si>
    <t>Stacja transformatorowa EH-d32-700/6,0/0,5/4/13.00 (EH- DT 01-11.7)</t>
  </si>
  <si>
    <t>Stacja transformatorowa EH-d32/11-1000/6,0/1,0/4/13.00 (EH-DT 01-11.4.1) konf.1</t>
  </si>
  <si>
    <t>Stacja transformatorowa EH-d32/11-1000/6,0/1,0/4/03.23 (EH-DT 01-11.4.2) konf. 2</t>
  </si>
  <si>
    <t>Stacja transformatorowa EH-d32/11-1000/6,0/1,0/4/03.00 (EH-DT 01-11.4.1) konf. 1</t>
  </si>
  <si>
    <t>Stacja transformatorowa EH-d32/11-1000/6,0/1,0/4/13.23 (EH-DT 01-11.4.2) konf. 2</t>
  </si>
  <si>
    <t>Stacja transformatorowa EH-d30-1200/6/1,2/0,66/4/01 (EH-DT 01-15.0)</t>
  </si>
  <si>
    <t>Stacja transformatorowa EH-d30-1200/6,0/1,0/0,5/4/01 (EH-DT 01-34.0)</t>
  </si>
  <si>
    <t>Stacja transformatorowa EH-d30-1200/6,0/1,0/0,5/4/02 (EH-DT 01-35.0)</t>
  </si>
  <si>
    <t>Stacja transformatorowa EH-d30-1250/6,0/1,0/4/01 (EH-DT 01-36.0)</t>
  </si>
  <si>
    <t>Stacja transformatorowa EH-d30-1250/6,0/1,0/4/02 (EH-DT 01-37.0)</t>
  </si>
  <si>
    <t>Stacja transformatorowa EH-d30-1400/6,0/1,0/4/01 (EH-DT 01-42.0)</t>
  </si>
  <si>
    <t>Stacja transformatorowa EH-d30-1400/6,0/1,0/4/02 (EH-DT 01-43.0)</t>
  </si>
  <si>
    <t>Stacja transformatorowa EH-1400/6/1,2/4 (EH-DT 01-56.0)</t>
  </si>
  <si>
    <t>Stacja transformatorowa EH-1250/6/1,2/3 (EH-DT 01-55.0)</t>
  </si>
  <si>
    <t>Stacja transformatorowa EH-d30-1250/6,6/1,1/4/01</t>
  </si>
  <si>
    <t>Stacja transformatorowa EH-d30-1250/6,6/1,1/4/02</t>
  </si>
  <si>
    <t>Stacja transformatorowa EH-d30-1500/6,0/3,3/2/01 (EH-DT 01-38.0) A1</t>
  </si>
  <si>
    <t>Stacja transformatorowa EH-d30-1500/6,0/3,3/2/02 (EH-DT 01-39.0) A1</t>
  </si>
  <si>
    <t>Stacja transformatorowa EH-d30-1250/6,6/1,1/4/07.00 (EH-DT 01-67.0)</t>
  </si>
  <si>
    <t>Stacja transformatorowa EH-1400/6,0/1,0-1,2/4</t>
  </si>
  <si>
    <t>Stacja transformatorowa EH-d30/11-1400/6,0/1,0/0,5/4/03.00 (EH-DT 01-10.4.1)</t>
  </si>
  <si>
    <t>Stacja transformatorowa EH-d30/11-1400/6,0/1,0/0,5/4/13.00 (EH-DT 01-10.4.1)</t>
  </si>
  <si>
    <t>Stacja transformatorowa EH-d31-1750/6,0/1,0/4/01 (EH-DT 01-44.0)</t>
  </si>
  <si>
    <t>Stacja transformatorowa EH-d31-1750/6,0/1,0/4/02 (EH-DT 01-45.0)</t>
  </si>
  <si>
    <t>Stacja transformatorowa EH-d31-1750/6/1,2/4/01 (EH-DT 01-57.0)</t>
  </si>
  <si>
    <t>Stacja transformatorowa EH-d31-1750/6,0/3,3/2/01 (EH-DT 01-40.0 wyd.3)</t>
  </si>
  <si>
    <t>Stacja transformatorowa EH-d31-1750/6,0/3,3/2/02 (EH-DT 01-41.0 wyd.3)</t>
  </si>
  <si>
    <t>Stacja transformatorowa EH-d31/11-1750/6,0/3,3/2/01.00 (EH-IO 01-10.6.2)</t>
  </si>
  <si>
    <t>Stacja transformatorowa EH-d31/11-1750/6,0/3,3/2/11.00 (EH-IO 01-10.6.2)</t>
  </si>
  <si>
    <t>Stacja transformatorowa EH-d31-2100/6/1,2/4/01 (EH-DT 01-18.0)</t>
  </si>
  <si>
    <t>Stacja transformatorowa EH-d31-2100/6,0/1,0/4/01 (EH-DT 01-46.0)</t>
  </si>
  <si>
    <t>Stacja transformatorowa EH-d31-2100/6,0/1,0/4/02 (EH-DT 01-47.0)</t>
  </si>
  <si>
    <t>Stacja transformatorowa EH-d31-2100/6,6/1,1/4/01</t>
  </si>
  <si>
    <t>Stacja transformatorowa EH-d31-2100/6,6/1,1/4/02</t>
  </si>
  <si>
    <t>Stacja transformatorowa EH-d31-2100/6,0/3,3/2/01 (EH-DT 01-48.0) A1</t>
  </si>
  <si>
    <t>Stacja transformatorowa EH-d31-2100/6,0/3,3/2/02 (EH-DT 01-49.0) A1</t>
  </si>
  <si>
    <t>Stacja transformatorowa EH-d31-2600/6,0/3,3/2/01 (EH-DT 01-19.0) A1</t>
  </si>
  <si>
    <t>Stacja transformatorowa EH-d31-2600/6,0/3,3/2/02 (EH-DT 01-20.0) A1</t>
  </si>
  <si>
    <t>Stacja transformatorowa EH-d31/21-2600/6,0/3,3/2/01.00 (EH-DT 01-10.8.2)</t>
  </si>
  <si>
    <t>Stacja transformatorowa EH-d31/21-2600/6,0/3,3/2/11.00 (EH-DT 01-10.8.2)</t>
  </si>
  <si>
    <t>Zespół transformatorowy EH-d09-5/0,5/0,1/4/01 (EH-DT 01-2.1)</t>
  </si>
  <si>
    <t>Zespół transformatorowy EH-d09-5/0,5/0,1/4/02 (EH-DT 01-2.2)</t>
  </si>
  <si>
    <t>Zespół transformatorowy EH-d09-5/0,5/0,1/4/03 (EH-DT 01-2.3)</t>
  </si>
  <si>
    <t>Zespół transformatorowy EH-d09-5/0,5/0,2/4/01 (EH-DT 01-2.4)</t>
  </si>
  <si>
    <t>Zespół transformatorowy EH-d09-5/0,5/0,2/4/02 (EH-DT 01-2.5)</t>
  </si>
  <si>
    <t>Zespół transformatorowy EH-d09-5/0,5/0,2/4/03 (EH-DT 01-2.6)</t>
  </si>
  <si>
    <t>Zespół transformatorowy EH-d09-5/1,0/0,1/4/01 (EH-DT 01-2.7)</t>
  </si>
  <si>
    <t>Zespół transformatorowy EH-d09-5/1,0/0,1/4/02 (EH-DT 01-2.8)</t>
  </si>
  <si>
    <t>Zespół transformatorowy EH-d09-5/1,0/0,1/4/03 (EH-DT 01-2.9)</t>
  </si>
  <si>
    <t>Zespół transformatorowy EH-d09-5/1,0/0,2/4/01 (EH-DT 01-2.10)</t>
  </si>
  <si>
    <t>Zespół transformatorowy EH-d09-5/1,0/0,2/4/02 (EH-DT 01-2.11)</t>
  </si>
  <si>
    <t>Zespół transformatorowy EH-d09-5/1,0/0,2/4/03 (EH-DT 01-2.12)</t>
  </si>
  <si>
    <t>Zespół transformatorowy EH-d09-7/0,5/0,2/0,1/4/01 (EH-DT 01-25.1)</t>
  </si>
  <si>
    <t>Zespół transformatorowy EH-d09-7/1,0/0,2/0,1/4/01 (EH-DT 01-25.2)</t>
  </si>
  <si>
    <t>Zespół transformatorowy ognioszczelny EH-d09-5/1,1/0,2/4/01.01  (EH-DT 01-25.5)</t>
  </si>
  <si>
    <t>Zespół transformatorowy ognioszczelny EH-d09-5/0,5/0,1/4/03.00  (EH-DT 01-25.4)</t>
  </si>
  <si>
    <t>Zespół transformatorowy EH-d09-5/1,0/0,2/4/50.01  (EH-DT 01-25.6)</t>
  </si>
  <si>
    <t>Ognioszczelny zespół transformatorowy EH-d03-160/3,3/1,0/5/03 (EH-DT 01-23.2)</t>
  </si>
  <si>
    <t>Ognioszczelny zespół transformatorowy EH-d03-160/3,3/0,5/5/03 (EH-DT 01-23.1)</t>
  </si>
  <si>
    <t>Ognioszczelny zespół transformatorowy EH-d03-160/3,3/0,5/5/04.01 (EH-DT 01-23.4)</t>
  </si>
  <si>
    <t>Ognioszczelny zespół transformatorowy EH-d03-160/3,3/1,0/5/04.01 (EH-DT 01-23.4)</t>
  </si>
  <si>
    <t>Ognioszczelny zespół transformatorowy EH-d03-160/3,3/0,5/5/03 (EH-DT 01-23.3)</t>
  </si>
  <si>
    <t>Ognioszczelny zespół transformatorowy EH-d03-160/3,3/1,0/5/03 (EH-DT 01-23.3)</t>
  </si>
  <si>
    <t>Ognioszczelny zespół transformatorowy EH-d03-160/3,3/0,5/5/05.03 (EH-DT 01-23.5.02)</t>
  </si>
  <si>
    <t>Ognioszczelny zespół transformatorowy EH-d03-160/3,3/0,5/5/05.02 (EH-DT 01-23.5.01)</t>
  </si>
  <si>
    <t>Ognioszczelny zespół transformatorowy EH-d03-160/3,3/1,0/5/05.02 (EH-DT 01-23.5.03)</t>
  </si>
  <si>
    <t>Transwitch EH-d32/d13-700/6,0/0,5/W/II/01.01</t>
  </si>
  <si>
    <t>Transwitch EH-d32/d13-900/6,0/1,0/0,5/W/II/02.01</t>
  </si>
  <si>
    <t>Urządzenie zasilająco-manew. EH-d32/d13-1000/6,0/1,0/W/II/01.01  (EH-DT 01-53.4)</t>
  </si>
  <si>
    <t>Transwitch EH-d12/3    /02.01  1500/6,0/1,2/1,05/0,69</t>
  </si>
  <si>
    <t>Transwitch EH-d32/d13-1030/6,0/1,0/0,5/W/II/01.41</t>
  </si>
  <si>
    <t>Urządzenie zasilająco-manew. EH-d31/d12-2100/6,0/1,0/W/III/02.21</t>
  </si>
  <si>
    <t>Zestaw manewrowy EH-GG A2/3 (EH-DT 02-9.0)</t>
  </si>
  <si>
    <t>Zestaw manewrowy EH-GG A2/2 (EH-DT 02-49.0)</t>
  </si>
  <si>
    <t>Zestaw manewrowy EH-GG A2/6 (EH-DT 02-55.1)</t>
  </si>
  <si>
    <t>Zestaw manewrowy EH-GG A2/5 (EH-DT 02-55.2)</t>
  </si>
  <si>
    <t>Zestaw manewrowy EH-d01-W konfiguracja GG A2/6</t>
  </si>
  <si>
    <t>Zestaw manewrowy EH-dG A5/2 (EH-DT 02-4.0)</t>
  </si>
  <si>
    <t>Zestaw manewrowy EH-d02-W/1,0/II/04.01 (EH-DT 02-33.7)</t>
  </si>
  <si>
    <t>Zestaw manewrowy EH-d02-W/1,0/II/04.02 (EH-DT 02-33.1)</t>
  </si>
  <si>
    <t>Zestaw manewrowy EH-d02-W/1,0/II/06.01 (EH-DT 02-33.16)</t>
  </si>
  <si>
    <t>Zestaw manewrowy EH-d02-W/1,2/II/02 (EH-DT 02-23.0)</t>
  </si>
  <si>
    <t>Zestaw manewrowy EH-d02-W/1,0/II/05.02 (EH-DT 02-33.6)</t>
  </si>
  <si>
    <t>Zestaw manewrowy EH-d02-W/1,0/II/09.02 (EH-DT 02-33.2)</t>
  </si>
  <si>
    <t>Zestaw manewrowy EH-d02-W/1,0/II/07.01 (EH-DT 02-33.4)</t>
  </si>
  <si>
    <t>Zestaw manewrowy EH-d02-W/1,0/II/02.02 (EH-DT 02-33.9)</t>
  </si>
  <si>
    <t>Zestaw manewrowy EH-d02-W/1,0/II/13.01 (EH-DT 02-33.17)</t>
  </si>
  <si>
    <t>Zestaw manewrowy EH-d02-W/1,0/II/30.01 (EH-DT 02-33.23)</t>
  </si>
  <si>
    <t>Zestaw manewrowy EH-d02-W/1,1/II/02.01 (EH-DT 02-33.27)</t>
  </si>
  <si>
    <t>Zestaw manewrowy EH-d02-W/1,1/II/03.01 (EH-DT 02-33.28)</t>
  </si>
  <si>
    <t>Zestaw manewrowy EH-d02-W/1,0/II/38.01 (EH-DT 02-33.32)</t>
  </si>
  <si>
    <t>Zestaw manewrowy EH-d02-W/1,0/II/40.01 (EH-DT 02-33.30)</t>
  </si>
  <si>
    <t>Zestaw manewrowy EH-d02-W/1,0/II/39.01</t>
  </si>
  <si>
    <t>Zestaw manewrowy EH-d02-W/1,2/II/06 wyk. 3 (EH-DT 02-63.0) - spawanie dodatkowego wyposażenia wg EH-U-15-193 ark.2/3</t>
  </si>
  <si>
    <t>Zestaw manewrowy EH-d02-W/1,0/II/41.01 (EH-DT 02-33.31)</t>
  </si>
  <si>
    <t>Zestaw manewrowy EH-d02-W/1,1/II/01.01 (EH-DT 02-33.34)</t>
  </si>
  <si>
    <t>Zestaw manewrowy EH-d02-W/1,0/II/03.02 (EH-DT 02-33.35)</t>
  </si>
  <si>
    <t>Zestaw manewrowy EH-d02-W/1,0/II/07.02 (EH-DT 02-33.33)</t>
  </si>
  <si>
    <t>Zestaw manewrowy EH-d02-W/1,1/II/04.01 (EH-DT 02-33.37)</t>
  </si>
  <si>
    <t>Zestaw manewrowy EH-d02-W/1,2/II/04.02 (EH-DT 02-68.0)</t>
  </si>
  <si>
    <t>Zestaw manewrowy EH-d02-W/1,0/II/07.03 (EH-DT 02-33.39)</t>
  </si>
  <si>
    <t>Zestaw manewrowy EH-d02-W/1,0/II/02.03 (EH-DT 02-33.40)</t>
  </si>
  <si>
    <t>Zestaw manewrowy EH-d02-W/1,0/II/07.04 (EH-DT 02-33.41)</t>
  </si>
  <si>
    <t>Zestaw manewrowy EH-d02-W/1,0/II/02.04 (EH-DT 02-33.43)</t>
  </si>
  <si>
    <t>Zestaw manewrowy EH-d02-W/1,0/II/002.22 (EH-DT 02-33.45)</t>
  </si>
  <si>
    <t>Zestaw manewrowy EH-d02-W konfiguracja 1,2/II/06 wyk.1</t>
  </si>
  <si>
    <t>Zestaw manewrowy EH-d02-W/1,0/II/058.21 (EH-DT 02-33.49)</t>
  </si>
  <si>
    <t>Zestaw manewrowy EH-d02-W/1,0/II/59.41 (EH-DT 02-33.48)</t>
  </si>
  <si>
    <t>Zestaw manewrowy EH-d02-W konfiguracja 1,2/II/006.21 wyk.1 (EH-DT 02-47.6)</t>
  </si>
  <si>
    <t>Zestaw manewrowy EH-d02-W/1,0/II/065.41 (EH-DT 02-33.50)</t>
  </si>
  <si>
    <t>Zestaw manewrowy EH-d03-W/1,0/III/01.01 (EH-DT 02-30.1)</t>
  </si>
  <si>
    <t>Zestaw manewrowy EH-d03-W/1,0/III/02.01 (EH-DT 02-30.2)</t>
  </si>
  <si>
    <t>Zestaw manewrowy EH-d03-W/1,0/III/05.01 (EH-DT 02-30.4)</t>
  </si>
  <si>
    <t>Zestaw manewrowy EH-d03-W/1,0/III/04.01 (EH-DT 02-30.7)</t>
  </si>
  <si>
    <t>Zestaw manewrowy EH-d03-W/1,0/III/06.01 (EH-DT 02-30.6)</t>
  </si>
  <si>
    <t>Zestaw manewrowy EH-d03-W/1,0/III/09.01 (EH-DT 02-30.8)</t>
  </si>
  <si>
    <t>Zestaw manewrowy EH-d03-W/1,0/III/13.01 (EH-DT 02-30.9)</t>
  </si>
  <si>
    <t>Zestaw manewrowy EH-d03-W/1,0/III/16.01 (EH-DT 02-30.10)</t>
  </si>
  <si>
    <t>Zestaw manewrowy EH-d03-W/1,0/III/19.01 (EH-DT 02-30.12)</t>
  </si>
  <si>
    <t>Zestaw manewrowy EH-d03-W/1,0/III/20.01 (EH-DT 02-30.13)</t>
  </si>
  <si>
    <t>Zestaw manewrowy EH-d03-W/1,0/III/21.01 (EH-DT 02-30.15)</t>
  </si>
  <si>
    <t>Zestaw manewrowy EH-d03-W/1,0/III/05.02 (EH-DT 02-30.16)</t>
  </si>
  <si>
    <t>Zestaw manewrowy EH-d03-W/1,0/III/026.01 (EH-DT 02-30.17)</t>
  </si>
  <si>
    <t>Zestaw manewrowy EH-d03-W/1,0/III/005.21 (EH-DT 02-30.19)</t>
  </si>
  <si>
    <t>Zestaw manewrowy EH-d03-W/1,0/III/027.21  EH-DT 02-30.20</t>
  </si>
  <si>
    <t>Zestaw manewrowy EH-d03-W/1,0/III/009.21 (EH-DT 02-30.21)</t>
  </si>
  <si>
    <t>Zestaw manewrowy EH-d11-W/1,2/I/01.01 (EH-DT 02-59.1)</t>
  </si>
  <si>
    <t>Zestaw manewrowy EH-d11-W/1,2/I/02.01 (EH-DT 02-59.2)</t>
  </si>
  <si>
    <t>Zestaw manewrowy EH-d11-W/1,1/I/01.01</t>
  </si>
  <si>
    <t>Zestaw manewrowy EH-d11-W/1,2/I/02.03</t>
  </si>
  <si>
    <t>Zestaw manewrowy EH-d11-W/1,1/I/02.01</t>
  </si>
  <si>
    <t>Zestaw manewrowy EH-d11-W/1,0/I/09.01 (EH-DT 02-58.5)</t>
  </si>
  <si>
    <t>Zestaw manewrowy EH-d11-W/1,1/I/04.01 (EH-DT 02-58.7)</t>
  </si>
  <si>
    <t>Zestaw manewrowy EH-dG3-W/1,0/II/01.01 (EH-DT 02-15.0)</t>
  </si>
  <si>
    <t>Ognioszczelny wyłącznik stycznikowy EH-d03-W/3,3/I/02.03 (EH-DT 02-25.6)</t>
  </si>
  <si>
    <t>Zestaw manewrowy EH-dG3-W/1,0/II/01.02 (EH-DT 02-16.0)</t>
  </si>
  <si>
    <t>Dwuodpływowy zespół kompaktowy EH-d03-W/6,0/I/03 (EH-DT 02-32.1)</t>
  </si>
  <si>
    <t>Ognioszczelny wyłącznik stycznikowy EH-d03-W/3,3/I/03.01 (EH-DT 02-35.2)</t>
  </si>
  <si>
    <t>Ognioszczelny wyłącznik stycznikowy EH-d03-W/3,3/I/03.02 (EH-DT 02-35.3)</t>
  </si>
  <si>
    <t>Ognioszczelny wyłącznik stycznikowy EH-d03-W/3,3/I/03.03 (EH-DT 02-35.4)</t>
  </si>
  <si>
    <t>Dwuodpływowy zestaw kompaktowy EH-d03-W/6,0/I/03.01 (EH-DT 02-32.3)</t>
  </si>
  <si>
    <t>Ognioszczelny wyłącznik stycznikowy EH-d03-W/3,3/I/01.02 (EH-DT 02-25.2)</t>
  </si>
  <si>
    <t>Ognioszczelny wyłącznik stycznikowy EH-d03-W/3,3/I/02.02 (EH-DT 02-25.5)</t>
  </si>
  <si>
    <t>Wyłącznik stycznikowy EH-KK A5 (EH-DT 02-50.5)</t>
  </si>
  <si>
    <t>Wyłącznik stycznikowy EH-KK A3 (EH-DT 02-50.3)</t>
  </si>
  <si>
    <t>Stacja kompaktowa w osłonie ognioszczelnej EH-d03-W/6,0/II/001.41 (EH-DT 02-95.1.2)</t>
  </si>
  <si>
    <t>Wyłącznik stycznikowy EH-Oso-W/1,0/I/01.01</t>
  </si>
  <si>
    <t>Wyłącznik stycznikowy EH-d00-W/1,0/I/001.01 (EH-DT 02-91.1)</t>
  </si>
  <si>
    <t>Rozrusznik tyrystorowy EH-GG A6/2 z KSK (EH-DT 02-54.1)</t>
  </si>
  <si>
    <t>Rozrusznik tyrystorowy EH-d02-R/1,0/II/01.01 (EH-DT 02-33.8)</t>
  </si>
  <si>
    <t>Rozrusznik tyrystorowy EH-d02-R/1,0/II/06.01 (EH-DT 02-33.18)</t>
  </si>
  <si>
    <t>Rozrusznik tyrystorowy EH-d02-R/1,0/II/07.01 (EH-DT 02-33.19)</t>
  </si>
  <si>
    <t>Rozrusznik tyrystorowy EH-d02-R/1,0/II/02.02 (EH-DT 02-33.20)</t>
  </si>
  <si>
    <t>Rozrusznik tyrystorowy EH-dG A6 (EH-DT 02-46.1)</t>
  </si>
  <si>
    <t>Rozrusznik tyrystorowy EH-d02-R/1,0/II/02.01 (EH-DT 02-33.10)</t>
  </si>
  <si>
    <t>Rozrusznik tyrystorowy EH-d02-R/1,1/II/06.01 (EH-DT 02-33.26) - spawanie dodatkowego wyposażenia wg EH-U-15-193 ark.1/3</t>
  </si>
  <si>
    <t>Rozrusznik tyrystorowy EH-d02-R/1,1/II/01.01 (EH-DT 02-33.42) - spawanie dodatkowego wyposażenia wg EH-U-15-193 ark.1/3</t>
  </si>
  <si>
    <t>Rozrusznik tyrystorowy EH-d02-R/1,0/II/17.01 (EH-DT 02-33.44) - spawanie dodatkowego wyposażenia wg EH-U-15-193 ark.1/3</t>
  </si>
  <si>
    <t>Rozrusznik tyrystorowy EH-d02-R konfiguracja dG A6  (EH-DT 02-47.4) wydanie 3</t>
  </si>
  <si>
    <t>Rozrusznik tyrystorowy EH-d02-R konfiguracja 1,2/II/001.21  (EH-DT 02-47.5) wydanie 3</t>
  </si>
  <si>
    <t>Ognioszczelny rozrusznik tyrystorowy EH-d03-R/1,0/III/01.01 (EH-DT 02-30.3)</t>
  </si>
  <si>
    <t>Ognioszczelny rozrusznik tyrystorowy EH-d03-R/1,0/III/06.01 (EH-DT 02-30.11)</t>
  </si>
  <si>
    <t>Ognioszczelny rozrusznik tyrystorowy EH-d03-R/1,0/III/04.01 (EH-DT 02-30.14)</t>
  </si>
  <si>
    <t>Ognioszczelny rozrusznik tyrystorowy EH-d03-R/1,0/III/08.01 (EH-DT 02-30.18)</t>
  </si>
  <si>
    <t>Ognioszczelny wyłączniko-rozrusznik tyrystorowy EH-d03-WR/3,3/I/01.02 (EH-DT 02-24.2)</t>
  </si>
  <si>
    <t>Rozrusznik tyrystorowy EH-dG3-6R/2 (EH-DT 02-41.0 wyd.2)</t>
  </si>
  <si>
    <t>Ognioszczelny rozrusznik tyrystorowy EH-d03-R/1,0/III/010.01 (EH-DT 02-89.0)</t>
  </si>
  <si>
    <t>Ognioszczelny rozrusznik tyrystorowy EH-d03-R/1,0/III/011.01 z ZSZ (EH-DT 02-30.22)</t>
  </si>
  <si>
    <t>Rozrusznik tyrystorowy EH-KK A1 (EH-DWT 02-18.0)</t>
  </si>
  <si>
    <t>Rozrusznik tyrystorowy EH-KK A1 (EH-DWT 02-50.1)</t>
  </si>
  <si>
    <t>Ognioszczelny rozrusznik tyryrstorowy EH-d05-R/1,1/I/001.21 (200A)</t>
  </si>
  <si>
    <t>Ognioszczelny rozrusznik tyryrstorowy EH-d05-R/1,1/I/002.21 (450A)</t>
  </si>
  <si>
    <t>Rozrusznik tyrystorowy EH-d11-R/1,2/I/01.01 (EH-DT 02-59.4)</t>
  </si>
  <si>
    <t>Rozrusznik tyrystorowy EH-d11-R/1,0/I/03.01</t>
  </si>
  <si>
    <t>Rozrusznik tyrystorowy EH-d11-R konfiguracja 1,2/I/001.21 (EH-DT 02-59.5)</t>
  </si>
  <si>
    <t>Rozrusznik tyrystorowy EH-d11-R/1,0/I/003.21</t>
  </si>
  <si>
    <t>Rozrusznik tyrystorowy EH-d11-R/1,0/I/004.21 (EH-DT 02-58.10) wydanie 2</t>
  </si>
  <si>
    <t>Skrzynia aparaturowa EH-d04-W/1,0/I/04.01 (EH-DT 02-34.1)</t>
  </si>
  <si>
    <t>Skrzynia aparaturowa EH-d04-W/1,0/I/05.01 (EH-DT 02-36.1)</t>
  </si>
  <si>
    <t>Skrzynia aparaturowa EH-d04-W/1,0/I/04.02 (EH-DT 02-34.2)</t>
  </si>
  <si>
    <t>Skrzynia aparaturowa EH-d04-W/1,0/I/04.03 (EH-DT 02-34.3)</t>
  </si>
  <si>
    <t>Skrzynia aparaturowa EH-d04-W/1,0/I/04.04 (EH-DT 02-34.4)</t>
  </si>
  <si>
    <t>Skrzynia aparaturowa EH-d04-W/1,0/I/04.05 (EH-DT 02-34.5)</t>
  </si>
  <si>
    <t>Skrzynia aparaturowa EH-d04-W/1,0/I/04.06 (EH-DT 02-34.6)</t>
  </si>
  <si>
    <t>Skrzynia aparaturowa EH-d04-W/1,0/I/05.02 (EH-DT 02-36.2) (ster. radiowo)</t>
  </si>
  <si>
    <t>Skrzynia aparaturowa EH-d04-W/1,0/I/05.03 (EH-DT 02-36.3) 60Hz</t>
  </si>
  <si>
    <t>Skrzynia aparaturowa EH-d04-W/1,0/I/05.04 (EH-DT 02-36.4) 60Hz (ster. radiowo)</t>
  </si>
  <si>
    <t>Skrzynia aparaturowa EH-d04-W/1,0/I/07.01</t>
  </si>
  <si>
    <t>Skrzynia aparaturowa EH-d04-W/1,0/I/07.02</t>
  </si>
  <si>
    <t>Skrzynia aparaturowa EH-d04-W/1,0/I/07.03</t>
  </si>
  <si>
    <t>Skrzynia aparaturowa EH-d04-W/1,1/I/08.01 (EH-DT 02-82.1)</t>
  </si>
  <si>
    <t>Skrzynia aparaturowa EH-d04-W/1,1/I/08.02 (EH-DT 02-82.1)</t>
  </si>
  <si>
    <t>Skrzynia aparaturowa EH-d04-W/1,2/I/08.01 (EH-DT 02-82.1)</t>
  </si>
  <si>
    <t>Skrzynia aparaturowa EH-d04-W/1,2/I/08.02 (EH-DT 02-82.1)</t>
  </si>
  <si>
    <t>Skrzynia aparaturowa EH-d04-W/1,0/I/08.01 (EH-DT 02-82.1)</t>
  </si>
  <si>
    <t>Skrzynia aparaturowa EH-d04-W/1,0/I/08.02 (EH-DT 02-82.1)</t>
  </si>
  <si>
    <t>Skrzynia aparatury EH-d04-W/1,2/I/005.01  (EH-DT 02-70.0)</t>
  </si>
  <si>
    <t>Skrzynia aparatury EH-d04-W/1,2/I/005.03 (EH-DT 02-71.0)</t>
  </si>
  <si>
    <t>Skrzynia aparatury EH-d04-W/1,2/I/005.04 (EH-DT 02-71.0)</t>
  </si>
  <si>
    <t>Skrzynia aparaturowa łączeniowa EH-SŁ/3 (EH-DT 02-21.0)</t>
  </si>
  <si>
    <t>Skrzynia łączeniowa EH-SŁ/4.1 (EH-DT 02-13.0)</t>
  </si>
  <si>
    <t>Skrzynia łączeniowa EH-SŁ/4 (EH-DT 02-81.0)</t>
  </si>
  <si>
    <t>Ognioszczelna stacja kompaktowa kombajnowa OSKK-500-1.1 (z pulpitem PS-3) (EH-DT 02-92.1)</t>
  </si>
  <si>
    <t>Ognioszczelne pole rozdzielcze dopływowe EH-d08-W/6,0/001.11  (EH-IO 02-75.1)</t>
  </si>
  <si>
    <t>Ognioszczelne pole rozdzielcze dopływowe EH-d08-W/6,0/001.12  (EH-IO 02-75.4)</t>
  </si>
  <si>
    <t>Ognioszczelne pole rozdzielcze dopływowe EH-d08-W/6,0/001.21  (EH-IO 02-75.6)</t>
  </si>
  <si>
    <t>Ognioszczelne pole rozdzielcze dopływowe EH-d08-W/6,0/001.22  (EH-IO 02-75.9)</t>
  </si>
  <si>
    <t>Ognioszczelne pole rozdzielcze odpływowe EH-d08-W/6,0/002.11  (EH-IO 02-75.2)</t>
  </si>
  <si>
    <t>Ognioszczelne pole rozdzielcze odpływowe EH-d08-W/6,0/002.12  (EH-IO 02-75.5)</t>
  </si>
  <si>
    <t>Ognioszczelne pole rozdzielcze odpływowe EH-d08-W/6,0/002.21  (EH-IO 02-75.7)</t>
  </si>
  <si>
    <t>Ognioszczelne pole rozdzielcze odpływowe EH-d08-W/6,0/002.22  (EH-IO 02-75.10)</t>
  </si>
  <si>
    <t>Ognioszczelne pole rozdzielcze sprzęgłowe EH-d08-W/6,0/003.12  (EH-IO 02-75.3)</t>
  </si>
  <si>
    <t>Ognioszczelne pole rozdzielcze sprzęgłowe EH-d08-W/6,0/003.22  (EH-IO 02-75.8)</t>
  </si>
  <si>
    <t>EH-1312-1-000001-01</t>
  </si>
  <si>
    <t>Przekaźnik separujący EH-P1/d</t>
  </si>
  <si>
    <t>EH-1312-1-000003-01</t>
  </si>
  <si>
    <t>Przekaźnik separujący EH-P1/d/z</t>
  </si>
  <si>
    <t>Separator EH-S6/6 wyd.2</t>
  </si>
  <si>
    <t>Separator typu EH-O/03/02.06</t>
  </si>
  <si>
    <t>Separator typu EH-O/03/01.01</t>
  </si>
  <si>
    <t>Separator typu EH-O/03/01.02</t>
  </si>
  <si>
    <t>Separator programowalny typu EH-O/03/04.01</t>
  </si>
  <si>
    <t>Pulpit sterowniczy EHS-5/1</t>
  </si>
  <si>
    <t>Pulpit sterowniczy EH-O/01/03 - dla EH-d04-W/1,0/I/08.02, pulpit boczny do KR-150 (REMAG)</t>
  </si>
  <si>
    <t>Skrzynka iskrobezpieczna EH-O/17/01.04 - 3/4/2/0/0/0/0 Strug 2</t>
  </si>
  <si>
    <t>Pulpit sterowniczy EH-O/01/02 (konfigurowany)</t>
  </si>
  <si>
    <t>Pulpit sterowniczy EH-O/01/03 (konfigurowany)</t>
  </si>
  <si>
    <t>Pulpit sterowniczy EH-O/01/04 (konfigurowany)</t>
  </si>
  <si>
    <t>Pulpit sterowniczy EH-O/01/05 (konfigurowany)</t>
  </si>
  <si>
    <t>Pulpit sterowniczy EH-O/01/06 (konfigurowany)</t>
  </si>
  <si>
    <t>Skrzynka iskrobezpieczna EH-O/17/01.02-1/0/1/2</t>
  </si>
  <si>
    <t>Skrzynka iskrobezpieczna EH-O/17/01.02-0/0/1/1</t>
  </si>
  <si>
    <t>Układ sterowania agregatu pomp. HDP-257</t>
  </si>
  <si>
    <t>Komputer w osłonie ognioszczelnej typ EH-O/06/06.01</t>
  </si>
  <si>
    <t>Komputer w osłonie ognioszczelnej typ EH-O/06/06.02</t>
  </si>
  <si>
    <t>Komputer w osłonie ognioszczelnej typ EH-O/06/06.03</t>
  </si>
  <si>
    <t>Komputer w osłonie ognioszczelnej typ EH-O/06/06.04</t>
  </si>
  <si>
    <t>Komputer w osłonie ognioszczelnej typ EH-O/06/06.05</t>
  </si>
  <si>
    <t>Komputer w osłonie ognioszczelnej typ EH-O/06/06.06</t>
  </si>
  <si>
    <t>Komputer w osłonie ognioszczelnej typ EH-O/06/06.07</t>
  </si>
  <si>
    <t>Komputer w osłonie ognioszczelnej typ EH-O/06/06.08</t>
  </si>
  <si>
    <t>Komputer w osłonie ognioszczelnej typ EH-O/06/06.09</t>
  </si>
  <si>
    <t>Komputer w osłonie ognioszczelnej typ EH-O/06/06.10</t>
  </si>
  <si>
    <t>Komputer w osłonie ognioszczelnej typ EH-O/06/06.11</t>
  </si>
  <si>
    <t>Urządzenie sterujące EH-O/06/20 (EH-DT 05-46.0)</t>
  </si>
  <si>
    <t>Komputer w osłonie ognioszczelnej EH-O/06/24.02 - 1/1/1/1/0/0/0/0/0/0/0/0/2</t>
  </si>
  <si>
    <t>Klawiatura iskrobezpieczna EH-O/12/01.01</t>
  </si>
  <si>
    <t>Zespół transmisji danych typu EH-O/09/01</t>
  </si>
  <si>
    <t>Zespół transmisji danych typu EH-O/09/02</t>
  </si>
  <si>
    <t>Konwerter transmisji typu EH-O/09/05.01 (IKT)</t>
  </si>
  <si>
    <t>Urządzenie monitorowania wibroakustyki typu EH-O/06/07</t>
  </si>
  <si>
    <t>Zawór rozprężny EH-O/11/01.01 kompletny nr dokumentacji EH-DT 05-29.0</t>
  </si>
  <si>
    <t>Urządzenie monitorowania wibroakustyki typu EH-O/06/07.01</t>
  </si>
  <si>
    <t>Moduł transmisji radiowej RMT typu EH-O/09/08.01-/*/*</t>
  </si>
  <si>
    <t>Modem typu EH-O/09/03 EH-1370-1-000001-01</t>
  </si>
  <si>
    <t>Modem typu EH-O/09/04</t>
  </si>
  <si>
    <t>Agregat wody lodowej chłodzony wodą EH-n00-A/1000/1,0/01.01</t>
  </si>
  <si>
    <t>Agregat chłodniczy EH-FORCE Ex typu EH-d00-A/1252/1,0/02.01</t>
  </si>
  <si>
    <t>Ognioszczelny falownik niskonapięciowy EH-d03-F/1,0/II/001.01</t>
  </si>
  <si>
    <t>Przepust przewodowy EH-PP2/15EMCV2ETH/1</t>
  </si>
  <si>
    <t>Amperomierz cyfrowy</t>
  </si>
  <si>
    <t>Amperomierz EH-P06/03</t>
  </si>
  <si>
    <t>Woltomierz cyfrowy typu EH-P/06/12</t>
  </si>
  <si>
    <t>Woltomierz cyfrowy</t>
  </si>
  <si>
    <t>Woltomierz cyfrowy do EH-dG-A4/2</t>
  </si>
  <si>
    <t>Układ próby izolacji doziemnej typu EH-P/06/07 (wydanie II)</t>
  </si>
  <si>
    <t>Układ próby izolacji doziemnej typu EH-P/06/08 (EH-DT03-06.0 wyd II)</t>
  </si>
  <si>
    <t>Moduł rozszerzeń TST2 typu EH-P/06/10.02</t>
  </si>
  <si>
    <t>Moduł wejść analogowych typu EH-P/23/02.02</t>
  </si>
  <si>
    <t>Zespół pomiaru energii typu EH-P/06/27.01</t>
  </si>
  <si>
    <t>Moduł testowania zabezpieczeń upływowych centralnych TST4 typu EH-P/06/10.04</t>
  </si>
  <si>
    <t>Moduł rozszerzeń TST3 typu EH-P/06/10.03</t>
  </si>
  <si>
    <t>Wyświetlacz strona 6kV</t>
  </si>
  <si>
    <t>EH-2041-1-000003-01</t>
  </si>
  <si>
    <t>Wyświetlacz strona 3.3kV</t>
  </si>
  <si>
    <t>EH-2041-1-000006-01</t>
  </si>
  <si>
    <t>"Wyświetlacz RT ""B"""</t>
  </si>
  <si>
    <t>EH-2041-1-000011-01</t>
  </si>
  <si>
    <t>"Wyświetlacz RT ""A"""</t>
  </si>
  <si>
    <t>Wyświetlacz do EH-dG3,3 "I"</t>
  </si>
  <si>
    <t>Wyświetlacz do EH-dG3,3 "W"</t>
  </si>
  <si>
    <t>Wyświetlacz EH-SŁ3</t>
  </si>
  <si>
    <t>EH-2041-1-000030-01</t>
  </si>
  <si>
    <t>Wyświetlacz strona 1kV</t>
  </si>
  <si>
    <t>Programowalny wyświetlacz uniwersalny EH-P05/03</t>
  </si>
  <si>
    <t>Wyświetlacz diodowy EH-P05/06</t>
  </si>
  <si>
    <t>Wyświetlacz diodowy typu EH-P/05/09</t>
  </si>
  <si>
    <t>Wyświetlacz diodowy typu EH-P/05/12</t>
  </si>
  <si>
    <t>Moduł wyświetlacza typu EH-P/05/21</t>
  </si>
  <si>
    <t>Panel LCD EH-CONTROL PLUS  (EH-P/05/19)</t>
  </si>
  <si>
    <t>Konwerter USB-RS485 typu EH-P/05/24</t>
  </si>
  <si>
    <t>Moduł wyświetlacza typu EH-P/05/26</t>
  </si>
  <si>
    <t>Wskaźnik obecności napięcia typu EH-P/05/25</t>
  </si>
  <si>
    <t>Wyświetlacz diodowy typu EH-P/05/12.01</t>
  </si>
  <si>
    <t>Wskaźnik napięcia do GG (3 tory)</t>
  </si>
  <si>
    <t>Oświetlenie EH-ZOW</t>
  </si>
  <si>
    <t>Ogranicznik wskaźnika napięcia 6kV</t>
  </si>
  <si>
    <t>Stycznik próżniowy EH-VC 100 typu EH-P/18/12.01</t>
  </si>
  <si>
    <t>Stycznik próżniowy EH-VC 200 typu EH-P/18/13.01</t>
  </si>
  <si>
    <t>Łącznik półprzewodnikowy EH-ŁP</t>
  </si>
  <si>
    <t>EH-2061-1-000001-01</t>
  </si>
  <si>
    <t>Filtr p.zakłóc. FRC-1 220V E+H</t>
  </si>
  <si>
    <t>Filtr EH-P10/01</t>
  </si>
  <si>
    <t>Filtr EMC/EMI 220VAC EH-P/10/04</t>
  </si>
  <si>
    <t>EH-2061-1-000008-01</t>
  </si>
  <si>
    <t>Filtr p.zakłóc. FRC 1 42V E+H</t>
  </si>
  <si>
    <t>Iskrobezpieczny moduł pośredniczący typu EH-P/11/10</t>
  </si>
  <si>
    <t>Reaktancyjny dzielnik napięcia typu EH-P/04/04</t>
  </si>
  <si>
    <t>Ogranicznik napięcia EH-ON42(mFk)</t>
  </si>
  <si>
    <t>Ogranicznik napięcia EH-ON12</t>
  </si>
  <si>
    <t>Układ kontroli faz do EH-KO 660V</t>
  </si>
  <si>
    <t>Przekaźnik upływowy EH-PZ1</t>
  </si>
  <si>
    <t>Przekaźnik upływowy EH-PTUB</t>
  </si>
  <si>
    <t>EH-2091-1-000006-01</t>
  </si>
  <si>
    <t>Przekaźnik upływowy EH-PUB (500V)</t>
  </si>
  <si>
    <t>EH-2091-1-000006-02</t>
  </si>
  <si>
    <t>Przekaźnik upływowy EH-PUB (1000V)</t>
  </si>
  <si>
    <t>EH-2091-1-000006-03</t>
  </si>
  <si>
    <t>Przekaźnik upływowy EH-PUB (1140V)</t>
  </si>
  <si>
    <t>EH-2091-1-000006-04</t>
  </si>
  <si>
    <t>Przekaźnik upływowy EH-PUB (3300V)</t>
  </si>
  <si>
    <t>Przekaźnik upływowy EH-PUCB</t>
  </si>
  <si>
    <t>Przekaźnik termiczno blokujący typu EH-PTUB.1</t>
  </si>
  <si>
    <t>Przekaźnik nadmiarowo-prądowy  LH-86 wyk.2</t>
  </si>
  <si>
    <t>Przekaźnik nadmiarowo-prądowy  LH-86/1 wyk.2</t>
  </si>
  <si>
    <t>Przekaźnik nadmiarowo-prądowy  LH-86/2.1 wyk.2</t>
  </si>
  <si>
    <t>Przekaźnik nadmiarowo-prądowy LH-86/2.2 wyk.2</t>
  </si>
  <si>
    <t>Przekaźnik nadmiarowo-prądowy  LH-86/3 wyk.2</t>
  </si>
  <si>
    <t>Przekaźnik termiczny EH-P/13/02</t>
  </si>
  <si>
    <t>Przekaźnik nadmiarowo-prądowy typu EH-P/13/07</t>
  </si>
  <si>
    <t>Przekaźnik nadmiarowo-prądowy EH-P/13/05.01</t>
  </si>
  <si>
    <t>Przekaźnik termiczny KLH 56007-65-001</t>
  </si>
  <si>
    <t>EH-2093-1-000005-01</t>
  </si>
  <si>
    <t>Konwerter protokołów typu EH-P/17/02</t>
  </si>
  <si>
    <t>Przekaźnik separujący EH-P1</t>
  </si>
  <si>
    <t>Konwerter magistrali CAN typu EH-P/17/04</t>
  </si>
  <si>
    <t>Separator typu EH-P/17/05</t>
  </si>
  <si>
    <t>Konwerter magistrali USB&lt;-&gt;RS485(232) typu EH-P/17/06.01</t>
  </si>
  <si>
    <t>Separator portów komunikacyjnych PS2 typu EH-P/17/07.01</t>
  </si>
  <si>
    <t>Przekaźnik czasowy EH-P/08/01</t>
  </si>
  <si>
    <t>Przekaźnik pomocniczy bistabilny EH-PB</t>
  </si>
  <si>
    <t>Przekaźnik pomocniczy EH-PP2</t>
  </si>
  <si>
    <t>Przekaźnik pomocniczy EH-ET</t>
  </si>
  <si>
    <t>Przekaźnik pomocniczy EH-PP2i</t>
  </si>
  <si>
    <t>Przekaźnik ziemnozwarciowy EH-PZ 3,3/CUI</t>
  </si>
  <si>
    <t>Przekaźnik sterowniczy KD-73 E</t>
  </si>
  <si>
    <t>Przekaźnik upływowy EH-P02/02</t>
  </si>
  <si>
    <t>Rezystancyjny element końcowy typu EH-P/19/02</t>
  </si>
  <si>
    <t>Rezystancyjny element końcowy typu EH-P/19/03</t>
  </si>
  <si>
    <t>EH-2098-3-000013-04</t>
  </si>
  <si>
    <t>Przekaźnik sterowniczy i kontroli ciągłości uziemienia typu EH-P01/01</t>
  </si>
  <si>
    <t>EH-2098-3-000020-04</t>
  </si>
  <si>
    <t>Przekaźnik sterowniczy i kontroli ciągłości uziemienia typu EH-P01/02</t>
  </si>
  <si>
    <t>Przekaźnik PWN</t>
  </si>
  <si>
    <t>Stabilizator EH-ST 24V=</t>
  </si>
  <si>
    <t>Przekaźnik kontaktronowy</t>
  </si>
  <si>
    <t>Zespół napięciowy EH-ZN 3.3</t>
  </si>
  <si>
    <t>EH-2099-1-000039-01</t>
  </si>
  <si>
    <t>Zespół separująco-kontrolny EH-ZK05/1</t>
  </si>
  <si>
    <t>EH-2099-1-000040-01</t>
  </si>
  <si>
    <t>Zespół separująco-kontrolny EH-ZK10/1</t>
  </si>
  <si>
    <t>EH-2099-1-000043-01</t>
  </si>
  <si>
    <t>Zespół separująco-kontrolny EH-ZK33/2</t>
  </si>
  <si>
    <t>EH-2099-1-000044-01</t>
  </si>
  <si>
    <t>Zespół separująco-kontrolny EH-ZK33/3</t>
  </si>
  <si>
    <t>EH-2099-1-000046-01</t>
  </si>
  <si>
    <t>Zespół separująco-kontrolny EH-ZK33/1</t>
  </si>
  <si>
    <t>Moduł testu WN</t>
  </si>
  <si>
    <t>Moduł rejestratora typu EH-P/24/01.01 (32GB)</t>
  </si>
  <si>
    <t>Zespół zabezpieczeń upływowych i ziemnozwarciowych dla sieci o napięciu 3,3kV typu EH-P/02/05</t>
  </si>
  <si>
    <t>Centralne zabezpieczenie upływowe typu EH-P/02/12.01</t>
  </si>
  <si>
    <t>Bariera ograniczająca typu EH-P/20/02</t>
  </si>
  <si>
    <t>Zespół zabezpieczeń upływowych i ziemnozwarciowych dla sieci o napięciu 3,3kV - moduł główny typu EH-P/02/09</t>
  </si>
  <si>
    <t>Zespół zabezpieczeń upływowych i ziemnozwarciowych dla sieci o napięciu 3,3kV - moduł łącznika członu ziemnozwarciowego typu EH-P/11/13</t>
  </si>
  <si>
    <t>Zespół zabezpieczeń upływowych i ziemnozwarciowych dla sieci o napięciu 3,3kV - moduł sprzęgający członu centralnego typu EH-P/11/15</t>
  </si>
  <si>
    <t>Zasilacz iskrobezpieczny PZI typu EH-A/06/01.01-n/12/1.0/12/1.0</t>
  </si>
  <si>
    <t>Zasilacz iskrobezpieczny PZI typu EH-A/06/01.01-n/12/1.5/12/1.5</t>
  </si>
  <si>
    <t>Zasilacz iskrobezpieczny PZI typu EH-A/06/01.01-n/15/1.0/12/1.0</t>
  </si>
  <si>
    <t>Zasilacz iskrobezpieczny PZI typu EH-A/06/01.01-n/15/1.0/12/1.5</t>
  </si>
  <si>
    <t>Zasilacz iskrobezpieczny PZI typu EH-A/06/01.01-n/15/1.0/15/1.0</t>
  </si>
  <si>
    <t>Zasilacz iskrobezpieczny PZI typu EH-A/06/01.01-n/15/1.5/12/1.0</t>
  </si>
  <si>
    <t>Zasilacz iskrobezpieczny PZI typu EH-A/06/01.01-n/15/1.5/12/1.5</t>
  </si>
  <si>
    <t>Zasilacz iskrobezpieczny PZI typu EH-A/06/01.01-n/15/1.5/15/1.5</t>
  </si>
  <si>
    <t>Zasilacz iskrobezpieczny PZI typu EH-A/06/01.01-w/12/1.0/12/1.0</t>
  </si>
  <si>
    <t>Zasilacz iskrobezpieczny PZI typu EH-A/06/01.01-w/12/1.5/12/1.5</t>
  </si>
  <si>
    <t>Zasilacz iskrobezpieczny PZI typu EH-A/06/01.01-w/15/1.0/12/1.0</t>
  </si>
  <si>
    <t>Zasilacz iskrobezpieczny PZI typu EH-A/06/01.01-w/15/1.0/12/1.5</t>
  </si>
  <si>
    <t>Zasilacz iskrobezpieczny PZI typu EH-A/06/01.01-w/15/1.0/15/1.0</t>
  </si>
  <si>
    <t>Zasilacz iskrobezpieczny PZI typu EH-A/06/01.01-w/15/1.5/12/1.0</t>
  </si>
  <si>
    <t>Zasilacz iskrobezpieczny PZI typu EH-A/06/01.01-w/15/1.5/12/1.5</t>
  </si>
  <si>
    <t>Zasilacz iskrobezpieczny PZI typu EH-A/06/01.01-w/15/1.5/15/1.5</t>
  </si>
  <si>
    <t>Iskrobezpieczny moduł baterii typu MB1 (EH-A/06/02.01)</t>
  </si>
  <si>
    <t>Zasilacz iskrobezpieczny PZI typu EH-A/06/03.01-n/15/1.0/12/1.0</t>
  </si>
  <si>
    <t>Zasilacz iskrobezpieczny PZI typu EH-A/06/03.01-n/15/1.5/12/1.5</t>
  </si>
  <si>
    <t>Zasilacz iskrobezpieczny PZI typu EH-A/06/03.01-w/15/1.0/12/1.0</t>
  </si>
  <si>
    <t>Zasilacz iskrobezpieczny PZI typu EH-A/06/03.01-w/15/1.5/12/1.5</t>
  </si>
  <si>
    <t>Zasilacz iskrobezpieczny PZI typu EH-A/06/03.01-n/12/2.0/12/2.0</t>
  </si>
  <si>
    <t>Zasilacz iskrobezpieczny PZI typu EH-A/06/03.01-w/12/2.0/12/2.0</t>
  </si>
  <si>
    <t>Iskrobezpieczny moduł baterii typu EH-P/10/09</t>
  </si>
  <si>
    <t>Zasilacz iskrobezpieczny separatora EH-S6/z</t>
  </si>
  <si>
    <t>Sterownik do stycznika EH-P/18/01 typu  EH-P/10/06</t>
  </si>
  <si>
    <t>Zasilacz elektroniczny 48V AC / 48V DC typu EH-P/10/11</t>
  </si>
  <si>
    <t>Multimedialny komputer stacji kompaktowej MKSK typu EH-P/05/22.01</t>
  </si>
  <si>
    <t>Sterownik KS typu EH-A/02/01.01-003</t>
  </si>
  <si>
    <t>Moduł wyjść proporcjonalnych typu EH-P/23/03.02</t>
  </si>
  <si>
    <t>Bezprzewodowy iskrobezpieczny przetwornik ciśnienia EH-O/08/03.01 - / S60 / P01 / XR</t>
  </si>
  <si>
    <t>Przetwornik temperatury typu NTC EH-O/08/05.01 nr dokumentacji EH-DT 05-27.0</t>
  </si>
  <si>
    <t>Urządzenie transmisji EH-O/06/15.01</t>
  </si>
  <si>
    <t>Urządzenie transmisji EH-O/06/15.02</t>
  </si>
  <si>
    <t>Urządzenie transmisji EH-O/06/15.03</t>
  </si>
  <si>
    <t>Urządzenie transmisji EH-O/06/15.04</t>
  </si>
  <si>
    <t>Urządzenie transmisji EH-O/06/15.05</t>
  </si>
  <si>
    <t>Urządzenie transmisji EH-O/06/15.06</t>
  </si>
  <si>
    <t>Urządzenie transmisji EH-O/06/15.07</t>
  </si>
  <si>
    <t>Mobilny komunikator procesowy MKP typu EH-O/09/06.01</t>
  </si>
  <si>
    <t>Urządzenie transmisji danych EH-O/09/09.01-2/2/0/R/AC</t>
  </si>
  <si>
    <t>Urządzenie transmisji danych EH-O/06/15.08 wykonanie i1/j1/m4/s2 (EH-DT 05-35.1)</t>
  </si>
  <si>
    <t>Urządzenie sterujące typu EH-O/06/05</t>
  </si>
  <si>
    <t>Cyfrowy przekaźnik nadprądowy mZAZ-TG typu EH-P/13/10</t>
  </si>
  <si>
    <t>Zasilacz typu EH-P/10/07</t>
  </si>
  <si>
    <t>Przetwornica impulsowa typu EH-P/10/13</t>
  </si>
  <si>
    <t>Przetwornica impulsowa typu EH-P/10/14</t>
  </si>
  <si>
    <t>Zasilacz typu EH-P/10/15.01</t>
  </si>
  <si>
    <t>Dokumentacja ZSSKW</t>
  </si>
  <si>
    <t>Aneks do dokumentacji ZSSKW</t>
  </si>
  <si>
    <t>682-703-2032</t>
  </si>
  <si>
    <t>Neo-spark</t>
  </si>
  <si>
    <t>polfabrykaty</t>
  </si>
  <si>
    <t>urzadzenie</t>
  </si>
  <si>
    <t>Suma końcowa</t>
  </si>
  <si>
    <t>G210</t>
  </si>
  <si>
    <t>G220</t>
  </si>
  <si>
    <t>G270</t>
  </si>
  <si>
    <t>indeks</t>
  </si>
  <si>
    <t>564-161-5503</t>
  </si>
  <si>
    <t>661-126-4068</t>
  </si>
  <si>
    <t>Transformator 500VA//350VA/150VA, 2x500/450/475/525V//24V/42Vta70F</t>
  </si>
  <si>
    <t>661-126-6505</t>
  </si>
  <si>
    <t>Transformator impulsowy TI-E12,6-TR3 SMD</t>
  </si>
  <si>
    <t>661-126-4083</t>
  </si>
  <si>
    <t>Transformator TS 6/1 6VA 42V/10V/20V</t>
  </si>
  <si>
    <t>661-126-4093</t>
  </si>
  <si>
    <t>Transformator ETM 02 42V/24V 200VA separacyjny</t>
  </si>
  <si>
    <t>661-126-6507</t>
  </si>
  <si>
    <t>Transformator impulsowy TI-EF16-31-6-12 42V (12;5)V 3W</t>
  </si>
  <si>
    <t>661-126-0025</t>
  </si>
  <si>
    <t>Transformator TZEG 2600/6 6000V/3300V Yyn0 2600Z6y3-5</t>
  </si>
  <si>
    <t>661-126-0012</t>
  </si>
  <si>
    <t>Transformator TZEG-1400/6/1.2kV Dyn5 1400Z6d1R-5</t>
  </si>
  <si>
    <t>661-126-4024</t>
  </si>
  <si>
    <t>Transformator TP1H-5 , 5kVA 1-fazowy</t>
  </si>
  <si>
    <t>661-126-4501</t>
  </si>
  <si>
    <t>Transformator TPZ30/X 40V/35V IZOL20kV [(Brev)]</t>
  </si>
  <si>
    <t>661-126-6515</t>
  </si>
  <si>
    <t>Transformator impulsowy TI-E16-15V/300V-LM2577 [(Feryster)TI-E16-15V/300V-LM2577]</t>
  </si>
  <si>
    <t>661-126-4029</t>
  </si>
  <si>
    <t>Transformator 80VA 2x500//220 +-5%/100V</t>
  </si>
  <si>
    <t>661-126-4030</t>
  </si>
  <si>
    <t>Transformator 450VA 2x500//42/220V</t>
  </si>
  <si>
    <t>661-126-4031</t>
  </si>
  <si>
    <t>Transformator 600VA 500+-5%//220/42V</t>
  </si>
  <si>
    <t>661-126-4098</t>
  </si>
  <si>
    <t>Transformator 2x575/ 600/ 660//127V 500VA</t>
  </si>
  <si>
    <t>661-126-6517</t>
  </si>
  <si>
    <t>Transformator impulsowy TI-EFD20-12V-1A1 48V 12V 15W [(Feryster)TI-EFD20-12V-1A1]</t>
  </si>
  <si>
    <t>661-126-6523</t>
  </si>
  <si>
    <t>Transformator impulsowy TI-E16-12V-100V [(Feryster) TI-E16-12V-100V]</t>
  </si>
  <si>
    <t>661-126-4032</t>
  </si>
  <si>
    <t>Transformator 50VA 2x500/42V</t>
  </si>
  <si>
    <t>661-126-0032</t>
  </si>
  <si>
    <t>Transformator TZEG-2100/6,6/1,15 kV Dyn5</t>
  </si>
  <si>
    <t>661-126-4114</t>
  </si>
  <si>
    <t>Transformator TTZdG 1600/6P wyk.1 Dyn5yn11 (1600kVA, 6000V//770V/770V)</t>
  </si>
  <si>
    <t>661-126-0024</t>
  </si>
  <si>
    <t>Transformator TZEG-1000/6/1.05 Yyn0 (wys. 710mm) 1000Z6y1-5</t>
  </si>
  <si>
    <t>661-126-4069</t>
  </si>
  <si>
    <t>Transformator 1000VA//700VA/300VA, 2x500/450/475/525V//220V/42Vta70F</t>
  </si>
  <si>
    <t>661-126-1001</t>
  </si>
  <si>
    <t>Transformator TZ3EG-1200/6/1,2/0,69kV Dyn5yn5</t>
  </si>
  <si>
    <t>661-126-0002</t>
  </si>
  <si>
    <t>Transformator TZEG-2100/6/1,2 Dyn5 2100Z6d1R-5</t>
  </si>
  <si>
    <t>661-126-0009</t>
  </si>
  <si>
    <t>Transformator TZEG-1250/6/1.2kV Dyn5 1250Z6d1R-5</t>
  </si>
  <si>
    <t>661-126-4066</t>
  </si>
  <si>
    <t>Transformator ETM 0,6/2 650VA//200VA/450VA, 2x550+/- 5%/42V/24V ta70F</t>
  </si>
  <si>
    <t>661-126-4120</t>
  </si>
  <si>
    <t>Transformator 220V/42V 150VA separacyjny</t>
  </si>
  <si>
    <t>661-126-1002</t>
  </si>
  <si>
    <t>Transformator TZ3EG-900/6/1,2/0,69kV Dyn5yn5</t>
  </si>
  <si>
    <t>661-126-6528</t>
  </si>
  <si>
    <t>Transformator impulsowy TI-E12,6-TR3-MAX13256-KESSA SMD [(Feryster) TI-E12,6-TR3-MAX13256-KESSA]</t>
  </si>
  <si>
    <t>661-126-4058</t>
  </si>
  <si>
    <t>Transformator 1000VA//700VA/300VA,2x500V+/- 5%//220V/42V ta70F</t>
  </si>
  <si>
    <t>661-126-0023</t>
  </si>
  <si>
    <t>Transformator TZEG-700/6/0,5kV Yyn0 (wys. 710mm) 700Z6y05-5</t>
  </si>
  <si>
    <t>661-126-1014</t>
  </si>
  <si>
    <t>Transformator TZ3EG-1750/6/1,2/0,69 Dun5 1750Z6d1Ry06-3</t>
  </si>
  <si>
    <t>661-126-6201</t>
  </si>
  <si>
    <t>Transformator impulsowy 2x190V-5 [(TELZAM) 2x190V-5W]</t>
  </si>
  <si>
    <t>661-126-4122</t>
  </si>
  <si>
    <t>Transformator TP3-8 8kVA(4kVA/4kVA) 2x3x570V-660V//3x220V/3x127V+-5%</t>
  </si>
  <si>
    <t>661-126-4106</t>
  </si>
  <si>
    <t>Transformator 200VA TPW-6/3 6600/220V 1,5m</t>
  </si>
  <si>
    <t>661-126-4016</t>
  </si>
  <si>
    <t>Transformator 5VA 220/27V</t>
  </si>
  <si>
    <t>661-126-4110</t>
  </si>
  <si>
    <t>Transformator 1500VA 2x500/525/550/575/600V//230V+-5%</t>
  </si>
  <si>
    <t>661-126-4128</t>
  </si>
  <si>
    <t>Transformator 700VA //100VA/100VA/500VA 2x500/525/550/575/600/660V//220/42/42V</t>
  </si>
  <si>
    <t>661-126-4088</t>
  </si>
  <si>
    <t>Transformator 1,5VA     ETP1,5/3</t>
  </si>
  <si>
    <t>661-126-5010</t>
  </si>
  <si>
    <t>Transformator żywiczy TP1HSN-1.5/7.2b 1.5kVA 1f 3000/6000V // 220V+/-5% bez wkładek bezpiecznikowych wg rys.PD.43-1.5/7.2b-01.2a zaciski w pozycji D</t>
  </si>
  <si>
    <t>661-126-0035</t>
  </si>
  <si>
    <t>Transformator TZEG-700/6 6-3/1,05-0,525 OT3</t>
  </si>
  <si>
    <t>661-126-0034</t>
  </si>
  <si>
    <t>Transformator TZEG-1000/6 6-3/1,05-0,525 OT3</t>
  </si>
  <si>
    <t>661-126-4097</t>
  </si>
  <si>
    <t>Transformator ETM 02 220/42//42/24V 200VA</t>
  </si>
  <si>
    <t>661-126-6532</t>
  </si>
  <si>
    <t>Transformator impulsowy TI-EF16-5V5-0A25-Exi [(Feryster) TI-EF16-5V5-0A25-Exi]</t>
  </si>
  <si>
    <t>661-126-4402</t>
  </si>
  <si>
    <t>Transformator ET1 SG-0,18</t>
  </si>
  <si>
    <t>661-126-4048</t>
  </si>
  <si>
    <t>Transformator 350VA 220//220/42 ETM-04</t>
  </si>
  <si>
    <t>661-126-4118</t>
  </si>
  <si>
    <t>Transformator 200VA 230V/42V</t>
  </si>
  <si>
    <t>661-126-4132</t>
  </si>
  <si>
    <t>Transformator ETM 0,2 2x(500V/525V/550V/575V/600V/660V)// 220V+-5%/220V+-5% 250VA (2x125VA)</t>
  </si>
  <si>
    <t>661-126-7001</t>
  </si>
  <si>
    <t>Transformator KBSG-630/6 660kVA 6/1,05kV Dyn5</t>
  </si>
  <si>
    <t>661-126-7002</t>
  </si>
  <si>
    <t>Transformator KBSG-400/6 660kVA 6/0,525kV Dyn5</t>
  </si>
  <si>
    <t>661-126-1007</t>
  </si>
  <si>
    <t>Transformator TZ3EG-900/6/1,05/0,525kV Yyn0 (wys. 710mm) 900Z6y1y05-5</t>
  </si>
  <si>
    <t>661-126-0003</t>
  </si>
  <si>
    <t>Transformator TZEG-1250/6/1.05kV Yyn0 1250Z6y1-5</t>
  </si>
  <si>
    <t>661-126-3001</t>
  </si>
  <si>
    <t>Transformator 80VA ET1SG 2x500V//220V +-5%</t>
  </si>
  <si>
    <t>661-126-4701</t>
  </si>
  <si>
    <t>Transformator TZE3G 1500/6  6,3/1,2-1,05/0,69 do osłony OT2</t>
  </si>
  <si>
    <t>661-126-4127</t>
  </si>
  <si>
    <t>Transformator 500VA //100VA/200VA/200VA 2x500/525/550/575/600/660V//42/42/42V</t>
  </si>
  <si>
    <t>661-126-4099</t>
  </si>
  <si>
    <t>Transformator PSS 50VA 230/42V</t>
  </si>
  <si>
    <t>661-126-4119</t>
  </si>
  <si>
    <t>Transformator ETM 0,5/11 500VA//250VA/250VA, 2x550 +/-5%//220V/42V ta70F</t>
  </si>
  <si>
    <t>661-126-5011</t>
  </si>
  <si>
    <t>Transformator żywiczy TP1HSN-1.5/7.2a 1.5kVA 1f 3000/6000V // 220V+/-5% bez wkładek bezpiecznikowych wg rys.PD.43-1.5/7.2a-01.4a z nitonakrętkami M6 (opcja NI)</t>
  </si>
  <si>
    <t>661-126-0007</t>
  </si>
  <si>
    <t>Transformator TZEG-1250/6/1.05kV Dyn5 1250Z6d1-5</t>
  </si>
  <si>
    <t>661-126-4137</t>
  </si>
  <si>
    <t>Transformator 1400kVA 6,0kV/1,0-1,2kV Dyn5</t>
  </si>
  <si>
    <t>661-126-4504</t>
  </si>
  <si>
    <t>Transformator TPZ14 2x24V (48V)/2x12V 14VA [Breve-Tufvassons]</t>
  </si>
  <si>
    <t>661-126-4112</t>
  </si>
  <si>
    <t>Transformator TP3-5 5kVA 2x3x550V//3x127V +-5%</t>
  </si>
  <si>
    <t>661-126-6511</t>
  </si>
  <si>
    <t>Transformator impulsowy TI-EF16-10-15VDC-8V-50mA</t>
  </si>
  <si>
    <t>661-126-0036</t>
  </si>
  <si>
    <t>Transformator TZEG-1750/6,6/1,15 kV Dyn5</t>
  </si>
  <si>
    <t>661-126-1013</t>
  </si>
  <si>
    <t>Transformator TZ3EG-900/6,6/1,15/0,575kV Dyn5yn5 900Z6Ad1By05A-3</t>
  </si>
  <si>
    <t>661-126-6101</t>
  </si>
  <si>
    <t>Zmontowany transformator impulsowy z karkasem SMD EFD15-K-10P-4S [(FERRYSTER) TI-EFD15-2X9-2X13]</t>
  </si>
  <si>
    <t>661-126-4403</t>
  </si>
  <si>
    <t>Transformator ET1 SG-0,80</t>
  </si>
  <si>
    <t>661-126-4017</t>
  </si>
  <si>
    <t>Transformator 200VA 660/1140 // 220/42</t>
  </si>
  <si>
    <t>661-126-0018</t>
  </si>
  <si>
    <t>Transformator TZEG-1750/6/1.2kV Dyn5 1750Z6d1R-5</t>
  </si>
  <si>
    <t>661-126-0026</t>
  </si>
  <si>
    <t>Transformator TZEG 630/6/1,2kV Dyn5 630Z6d1R-3</t>
  </si>
  <si>
    <t>661-126-0030</t>
  </si>
  <si>
    <t>Transformator TZEG-1250/6,6/1,15 kV Dyn5</t>
  </si>
  <si>
    <t>661-126-6527</t>
  </si>
  <si>
    <t>Transformator impulsowy TRAFO TI-EF20-5V-2x15V-12W-2 FERYSTER</t>
  </si>
  <si>
    <t>661-126-6504</t>
  </si>
  <si>
    <t>Transformator impulsowy TI-EF16-3V3-2A-Exi-BOX [(Feryster) TI-EF16-3V3-2A-Exi-BOX]</t>
  </si>
  <si>
    <t>661-126-4134</t>
  </si>
  <si>
    <t>Transformator TP1H-5 5kVA 1-fazowy 500/1000V +/-5% //115V/115V 2.5+2.5kVA</t>
  </si>
  <si>
    <t>661-126-8100</t>
  </si>
  <si>
    <t>Transformator T3ZGpm-630/6/0.525 [EMITRA]</t>
  </si>
  <si>
    <t>661-126-4301</t>
  </si>
  <si>
    <t>Transformator ETM 0,4 400VA 50/60Hz 0-500/0-410-460-500-550-600-660-710//48/230V (250/150VA)</t>
  </si>
  <si>
    <t>661-126-4302</t>
  </si>
  <si>
    <t>Transformator ETM 0,2 250VA 50/60Hz 0-500/0-410-460-500-550-600-660-710//42V</t>
  </si>
  <si>
    <t>661-126-4303</t>
  </si>
  <si>
    <t>Transformator ETM 0,2 250VA 50/60Hz 0-500/0-410-460-500-550-600-660-710//48/230V (150/100VA)</t>
  </si>
  <si>
    <t>661-126-4503</t>
  </si>
  <si>
    <t>Transformator TPZ14 2x115V(230V)/2x12V 14VA [Breve-Tufvassons]</t>
  </si>
  <si>
    <t>661-126-4401</t>
  </si>
  <si>
    <t>Transformator ET1 SG-0,10</t>
  </si>
  <si>
    <t>661-126-6534</t>
  </si>
  <si>
    <t>Transformator impulsowy TI-EF12-3v3-0A07-Exi FERYSTER</t>
  </si>
  <si>
    <t>661-126-4063</t>
  </si>
  <si>
    <t>Transformator ETM 0,2 450VA 2x500/525//42</t>
  </si>
  <si>
    <t>661-126-6301</t>
  </si>
  <si>
    <t>Transformator impulsowy (LAN) [(Wurth Elektronik) 749013010]</t>
  </si>
  <si>
    <t>661-126-4078</t>
  </si>
  <si>
    <t>Transformator prądowy TrIo do zab.UPZ-12</t>
  </si>
  <si>
    <t>661-126-4026</t>
  </si>
  <si>
    <t>Transformator TP3-5  5kVA 2x3x500V//3x240V +-5%</t>
  </si>
  <si>
    <t>661-126-5012</t>
  </si>
  <si>
    <t>Transformator z gniazdem bezp. 500VA TP1HSN-0.5/7.2 6,6/0,22kV +-5%</t>
  </si>
  <si>
    <t>661-126-5300</t>
  </si>
  <si>
    <t>Transformator żywiczny przełączalny typu T3ZGm-400/6/3/0,5 [Emitra]</t>
  </si>
  <si>
    <t>661-126-4126</t>
  </si>
  <si>
    <t>Transformator ETM 1,0 (1000VA) 500/960/1000/1050/1100/1140/1210V//115/115V 500VA/500VA 50(60) Hz</t>
  </si>
  <si>
    <t>661-126-4022</t>
  </si>
  <si>
    <t>Transformator 350VA 220//220/100/42/24</t>
  </si>
  <si>
    <t>661-126-0014</t>
  </si>
  <si>
    <t>Transformator TZEG-1400/6/1,05kV Yyn0 1400Z6y1-5</t>
  </si>
  <si>
    <t>661-126-0010</t>
  </si>
  <si>
    <t>Transformator TZEG-1500/6/3.3kV Dyn5 1500Z6d3-5</t>
  </si>
  <si>
    <t>661-126-6531</t>
  </si>
  <si>
    <t>Transformator impulsowy separujący 1:1,3 400mVA TIS-EE8.8-2X15-2X20</t>
  </si>
  <si>
    <t>661-126-4023</t>
  </si>
  <si>
    <t>Transformator 500VA 2x500/42/42/42</t>
  </si>
  <si>
    <t>661-126-4105</t>
  </si>
  <si>
    <t>Transformator TP3-5  5kVA 2x3x550V//3x231V +-5%</t>
  </si>
  <si>
    <t>661-126-8006</t>
  </si>
  <si>
    <t>Transformator suchy T3SRp-3,5/1,0/0,5//231 [EMITRA] 3,5kVA</t>
  </si>
  <si>
    <t>661-126-4139</t>
  </si>
  <si>
    <t>Transformator 400kVA, 6,0kV/ 0,525kV, Dyn5, EH-nG/28..</t>
  </si>
  <si>
    <t>661-126-4021</t>
  </si>
  <si>
    <t>Transformator 500VA 2x500/220/42/24 ESŁ-3</t>
  </si>
  <si>
    <t>661-126-4107</t>
  </si>
  <si>
    <t>Transformator 1000VA 2x500/525/550/575/600/660V//230V+-5%</t>
  </si>
  <si>
    <t>661-126-4081</t>
  </si>
  <si>
    <t>Transformator 1,5VA     ETP1,5/4</t>
  </si>
  <si>
    <t>661-126-4145</t>
  </si>
  <si>
    <t>Transformator TP3-5b 5kVA Dyn, 670V/1140V // 127V+-4,6% / 231V+-5,2% (rys. PD.37-5b-01.2)</t>
  </si>
  <si>
    <t>661-126-4144</t>
  </si>
  <si>
    <t>Transformator TTZG 1400/6PS (1500kVA)</t>
  </si>
  <si>
    <t>661-126-4015</t>
  </si>
  <si>
    <t>Transformator 200VA TPW-6/3 6000/220V przew.1,5m</t>
  </si>
  <si>
    <t>661-126-0027</t>
  </si>
  <si>
    <t>Transformator TZEG-1750/6/1.05kV Yyn0 1750Z6y1-5</t>
  </si>
  <si>
    <t>661-126-4124</t>
  </si>
  <si>
    <t>Transformator ETM 1,0 (1000VA) 500/960/1000/1050/1100/1140/1210V//230/42V 700VA/300VA 50(60) Hz</t>
  </si>
  <si>
    <t>661-126-4146</t>
  </si>
  <si>
    <t>Transformator 630kVA 6/1,05kV Yyn0</t>
  </si>
  <si>
    <t>661-126-4076</t>
  </si>
  <si>
    <t>Transformator 0,8VA 46V/24V 9001076</t>
  </si>
  <si>
    <t>661-126-4147</t>
  </si>
  <si>
    <t>Transformator 1400kVA 6,0kV//1,05kV/0,525kV Dyn5yn5, OT1</t>
  </si>
  <si>
    <t>661-126-4136</t>
  </si>
  <si>
    <t>Transformator ETM 02 220/42//42/24V 250VA</t>
  </si>
  <si>
    <t>661-126-2501</t>
  </si>
  <si>
    <t>Transformator audio VTX-131-001 [(Vigortronix) VTX-131-001]</t>
  </si>
  <si>
    <t>661-126-4149</t>
  </si>
  <si>
    <t>Transformator ETM 1,0 (1000VA) 500/960/1000/1050/1100/1140/1210V//230/42/24V 350VA/200VA/450VA 50(60) Hz</t>
  </si>
  <si>
    <t>661-126-4140</t>
  </si>
  <si>
    <t>Transformator TP3-5 5kVA 2x3x500V // 3x231V +-5% / 3x133V+-4,3%  [Plesse]</t>
  </si>
  <si>
    <t>661-126-4077</t>
  </si>
  <si>
    <t>Transformator TEZ 2,0/M6 42/27V N1496</t>
  </si>
  <si>
    <t>661-126-4054</t>
  </si>
  <si>
    <t>Transformator ETM 0,2 250VA 2x500/525//42/42V</t>
  </si>
  <si>
    <t>661-126-4800</t>
  </si>
  <si>
    <t>Transformator suchy TP3-2.5 2,5kVA 3f 1000/500V//231V +/-5% opcja ZG rys.PD.37-2.5b-01.1a</t>
  </si>
  <si>
    <t>661-126-0001</t>
  </si>
  <si>
    <t>Transformator TZEG 2600/6 6000V/3300V Dyn5 2600Z6d3-5</t>
  </si>
  <si>
    <t>661-126-4079</t>
  </si>
  <si>
    <t>Transformator 12VA 42/10/2x20V</t>
  </si>
  <si>
    <t>661-126-6001</t>
  </si>
  <si>
    <t>Transformator impulsowy ELM-TI/E16-12p-36/14/7-DS-Elgór</t>
  </si>
  <si>
    <t>661-126-4125</t>
  </si>
  <si>
    <t>Transformator ETM 0,6/4 (650VA) 500/960/1000/1050/1100/1140/1210V//42/24V 200VA/450VA 50/60 Hz</t>
  </si>
  <si>
    <t>661-126-4135</t>
  </si>
  <si>
    <t>Transformator ETM 0,5 500VA 50/60Hz 0-500/0-410-460-500-550-600-660-710 //42/230V (250/250VA)</t>
  </si>
  <si>
    <t>661-126-4084</t>
  </si>
  <si>
    <t>Transformator PSS 10VA 230/24V</t>
  </si>
  <si>
    <t>661-126-6525</t>
  </si>
  <si>
    <t>Transformator impulsowy TI-E12,6-TR3-ELGÓR-V2-ODUD [(Feryster) TI-E12,6-TR3-ELGÓR-V2-OBUD]</t>
  </si>
  <si>
    <t>661-126-6513</t>
  </si>
  <si>
    <t>Transformator impulsowy TI-EF25 42/18/1</t>
  </si>
  <si>
    <t>661-126-6519</t>
  </si>
  <si>
    <t>Transformator impulsowy TI-ETD29-15V-1A5-EXI-V2 nr 1872 impregnowany [Feryster]</t>
  </si>
  <si>
    <t>661-126-6518</t>
  </si>
  <si>
    <t>Transformator impulsowy TI-EF16-2X40V-1W6 [(Feryster)TI-EF16-2X40V-1W6]</t>
  </si>
  <si>
    <t>661-126-4505</t>
  </si>
  <si>
    <t>Transformator N2113 TPZ 4/X  24+10%/ 25-25V+103 C zgodny z PN-EN 60079-11 p. 8.2 (nr normy na tabliczce znamionowej) [(Breve-Tufvassons) N2113 TPZ 4/X  24+10%/ 25-25V+103 C]</t>
  </si>
  <si>
    <t>661-126-5004</t>
  </si>
  <si>
    <t>Transformator z gniazdem bezp. 2500VA TP1HSN-2.5/7.2 3,3kV//0,22kV -5%/0,23kV +5% wersja leżąca</t>
  </si>
  <si>
    <t>661-126-4506</t>
  </si>
  <si>
    <t>Transformator  TMZ250/X 230/24V  therm 200VA zgodny z PN-EN 60079-11 p. 8.2 (nr normy na tabliczce znamionowej) [(Breve-Tufvassons) TMZ250/X 230/24V  therm 200VA]</t>
  </si>
  <si>
    <t>661-126-6520</t>
  </si>
  <si>
    <t>Transformator impulsowy TI-ETD34-15V-1A5-EXI nr 1873 impregnowany [Feryster]</t>
  </si>
  <si>
    <t>661-126-4148</t>
  </si>
  <si>
    <t>Transformator 1000kVA 6,0kV//3,3kV Dyn5 OT3</t>
  </si>
  <si>
    <t>661-126-5007</t>
  </si>
  <si>
    <t>Transformator z gniazdem bezp. 2500VA TP1HSN-2.5/7.2 3300V//127V -5%/133V +5% wersja leżąca</t>
  </si>
  <si>
    <t>661-126-4307</t>
  </si>
  <si>
    <t>Transformator 1-fazowy ETM 0,4/10 400VA, 2x500/513/541/570/598/627/660/693/726//220-230/42-48V</t>
  </si>
  <si>
    <t>661-126-4308</t>
  </si>
  <si>
    <t>Transformator 1-fazowy ETM 0,1/5 80VA, 2x500/513/541/570/598/627/660/693/726//220V</t>
  </si>
  <si>
    <t>661-126-6510</t>
  </si>
  <si>
    <t>Transformator impulsowy TI-E30-42/2x20/1</t>
  </si>
  <si>
    <t>661-126-4004</t>
  </si>
  <si>
    <t>Transformator 80VA 1140/660//220V+-5%/100V</t>
  </si>
  <si>
    <t>661-126-4154</t>
  </si>
  <si>
    <t>Transformator TP3-2,5  2,5kVA 2x3x570V-660V//3x127V+-5%  [(Plesse)]</t>
  </si>
  <si>
    <t>661-126-0015</t>
  </si>
  <si>
    <t>Transformator TZEG-1750/6/3,3kV Dyn5 1750Z6d3-5</t>
  </si>
  <si>
    <t>661-126-4151</t>
  </si>
  <si>
    <t>Transformator 1000kVA 6,0kV//1,2kV Dyn5 OT1</t>
  </si>
  <si>
    <t>661-126-4117</t>
  </si>
  <si>
    <t>Transformator 325VA500/220/110/42/24/24V wersja 2</t>
  </si>
  <si>
    <t>661-126-4111</t>
  </si>
  <si>
    <t>Transformator 400VA 2x500/525/550/575/600/660V//220+-5%/42V+-5%</t>
  </si>
  <si>
    <t>661-126-5006</t>
  </si>
  <si>
    <t>Transformator z gniazdem bezp. 1500VA TP1HSN-1.5/7.2 3,3/0,22kV +-5% wersja stojąca, wariant D</t>
  </si>
  <si>
    <t>661-126-4049</t>
  </si>
  <si>
    <t>Transformator 250VA 2x575/600/660///42V</t>
  </si>
  <si>
    <t>661-126-4109</t>
  </si>
  <si>
    <t>Transformator 500VA 2x500/525/550/575/600/660V//42V+-5%</t>
  </si>
  <si>
    <t>661-126-4115</t>
  </si>
  <si>
    <t>Transformator 80VA 2x500/525/550/575/600/660//220V +-5%</t>
  </si>
  <si>
    <t>661-126-4082</t>
  </si>
  <si>
    <t>Transformator TS 1,2</t>
  </si>
  <si>
    <t>661-126-4152</t>
  </si>
  <si>
    <t>Transformator TP3-10  10kVA (5kVA+5kVA)  660V/1140V//230V?5%/127V?7%  Dyyn</t>
  </si>
  <si>
    <t>661-126-5009</t>
  </si>
  <si>
    <t>Transformator z gniazdem bezp. 500VA TP1HSN-0.5/7.2 6,0/0,22kV +-5%</t>
  </si>
  <si>
    <t>661-126-4044</t>
  </si>
  <si>
    <t>Transformator 1150VA 220V//42V/42V/24V (150/500/500VA)</t>
  </si>
  <si>
    <t>661-126-4108</t>
  </si>
  <si>
    <t>Transformator 1000VA 2x500/525/550/575/600/660V//127V+-5%</t>
  </si>
  <si>
    <t>661-126-4156</t>
  </si>
  <si>
    <t>Transformator ETM 0,4/11 400VA 2x500/525/550/575/600/660//36V+-5%</t>
  </si>
  <si>
    <t>661-126-1005</t>
  </si>
  <si>
    <t>Transformator TZ3EG-1200/6/1,05/0,525 Dyn5 1200Z6d1y05-5</t>
  </si>
  <si>
    <t>661-126-4133</t>
  </si>
  <si>
    <t>Transformator TP3-10 10kVA (5kVA/5kVA) 2x3x500V // 127V-133V +-5% / 3x220V-231V +-5%</t>
  </si>
  <si>
    <t>661-126-4087</t>
  </si>
  <si>
    <t>Transformator ETM 07 220V/24V +-5% 700VA</t>
  </si>
  <si>
    <t>661-126-4121</t>
  </si>
  <si>
    <t>Transformator 220//42/42/42V 1150VA (500VA, 500VA, 150VA)</t>
  </si>
  <si>
    <t>661-126-4071</t>
  </si>
  <si>
    <t>Transformator TWN20/4 220V/3100V</t>
  </si>
  <si>
    <t>661-126-5001</t>
  </si>
  <si>
    <t>Transformator z gniazdem bezp. 1500VA TP1HSN-1.5/7.2 3,3/0,22kV +-5% wersja leżąca</t>
  </si>
  <si>
    <t>661-126-4155</t>
  </si>
  <si>
    <t>Transformator 1000kVA 6,0kV//1,2-0,69kV Dyn5 OT1</t>
  </si>
  <si>
    <t>661-126-6512</t>
  </si>
  <si>
    <t>Transformator impulsowy TI-EF20-2X100V-4W</t>
  </si>
  <si>
    <t>661-126-6529</t>
  </si>
  <si>
    <t>Transformator impulsowy TI-EF20-2x190V-5W-2 [(Feryster) TI-EF20-2x190V-5W-2]</t>
  </si>
  <si>
    <t>661-126-6514</t>
  </si>
  <si>
    <t>Transformator impulsowy TI-EFD30-8V-2W-20KV-V3 [(Feryster) TI-EFD30-8V-2W-20KV-V3]</t>
  </si>
  <si>
    <t>661-126-4052</t>
  </si>
  <si>
    <t>Transformator ETM 04/2 220V//220V/42V/42V, 400VA</t>
  </si>
  <si>
    <t>661-126-0013</t>
  </si>
  <si>
    <t>Transformator TZEG-1400/6/1,05kV Dyn5 1400Z6d1-5</t>
  </si>
  <si>
    <t>661-126-0022</t>
  </si>
  <si>
    <t>Transformator TZEG-1000/6/1.05 Dyn5 (wys. 710mm) 1000Z6d1-5</t>
  </si>
  <si>
    <t>661-126-4089</t>
  </si>
  <si>
    <t>Transformator 2VA TS-2/2508 (KD-73)</t>
  </si>
  <si>
    <t>661-126-4113</t>
  </si>
  <si>
    <t>Transformator 500VA 2x500/525/550/575/600/660V//42+-5%/42V+-5%</t>
  </si>
  <si>
    <t>661-126-4157</t>
  </si>
  <si>
    <t>Transformator ETM 0,6/5 (600VA) 220?5%/?10%//220(80VA)/42(160VA)/42V(360VA)  (120x120x114mm)</t>
  </si>
  <si>
    <t>661-126-4018</t>
  </si>
  <si>
    <t>Transformator 10VA TS 10/3</t>
  </si>
  <si>
    <t>661-126-4100</t>
  </si>
  <si>
    <t>Transformator impulsowy TI-EFD15-EH-O-09-05 [(Feryster)]</t>
  </si>
  <si>
    <t>661-126-6502</t>
  </si>
  <si>
    <t>Transformator impulsowy TI-RM6-15VDC-24V-40MA</t>
  </si>
  <si>
    <t>661-126-6508</t>
  </si>
  <si>
    <t>Transformator impulsowy TI-E12,6-TR3-ELGÓR-V2 SMD</t>
  </si>
  <si>
    <t>661-126-6524</t>
  </si>
  <si>
    <t>Transformator impulsowy TI-EFD20-12V-1A1 12V 1A 12W [(FERYSTER) TI-EFD20-12V-1A1]</t>
  </si>
  <si>
    <t>661-126-6533</t>
  </si>
  <si>
    <t>Transformator impulsowy niezalany TI-EF16-12V-0A25-Exi  [(Feryster) TI-EF16-12V-0A25-Exi]</t>
  </si>
  <si>
    <t>661-126-6537</t>
  </si>
  <si>
    <t>Transformator impulsowy E20/810-00 [(Feryster) E20/810-00]</t>
  </si>
  <si>
    <t>661-126-4131</t>
  </si>
  <si>
    <t>Transformator TP3-2.5 2,5kVA 2x3x500V / 3x231 +-5%</t>
  </si>
  <si>
    <t>661-126-4051</t>
  </si>
  <si>
    <t>Transformator TP3-5  5kVA 2x3x500V//3x231V +-5%</t>
  </si>
  <si>
    <t>661-126-4056</t>
  </si>
  <si>
    <t>Transformator ETM 0,6 650VA//200VA/450VA,2x500V+/- 5%//42V/24V ta70F</t>
  </si>
  <si>
    <t>661-126-4103</t>
  </si>
  <si>
    <t>Transformator 250VA 2x500/525/550/575/600/660V//220+-5%/42V+-5%</t>
  </si>
  <si>
    <t>661-126-4104</t>
  </si>
  <si>
    <t>Transformator 250VA 2x500/525/550/575/600/660V//42V+-5%</t>
  </si>
  <si>
    <t>661-126-5003</t>
  </si>
  <si>
    <t>Transformator z gniazdem bezp. 1500VA TP1HSN-1.5/7.2 6,0/0,22kV +-5% wersja stojąca, wariant D</t>
  </si>
  <si>
    <t>661-126-5005</t>
  </si>
  <si>
    <t>Transformator z gniazdem bezp. 1500VA TP1HSN-1.5/7.2 6,0/0,22kV +-5% wersja leżąca wg rys.PD.43-1.5/7.2a-01.3</t>
  </si>
  <si>
    <t>661-126-6535</t>
  </si>
  <si>
    <t>Transformator impulsowy TI-EF20-253-Exi375V  [(Feryster) TI-EF20-253-Exi375V]</t>
  </si>
  <si>
    <t>661-126-4012</t>
  </si>
  <si>
    <t>Transformator 50VA 220/42V +-5% ,+-10%</t>
  </si>
  <si>
    <t>661-126-4039</t>
  </si>
  <si>
    <t>Transformator 250VA 2x575/600/660//220/42V</t>
  </si>
  <si>
    <t>661-126-4060</t>
  </si>
  <si>
    <t>Transformator ETM 1,0/3 1000VA//500VA/500VA,2x500V+/-10%//2x115V ta70F 6</t>
  </si>
  <si>
    <t>661-126-4102</t>
  </si>
  <si>
    <t>Transformator 230V/42V+-5%+-10%, 50VA</t>
  </si>
  <si>
    <t>661-126-4116</t>
  </si>
  <si>
    <t>Transformator ETM 0,5/10  500VA//250VA/250VA, 2x500 +/-5%//220V/42V ta70F</t>
  </si>
  <si>
    <t>661-126-4129</t>
  </si>
  <si>
    <t>Transformator PSS 50VA 230/24V art nr.16024-9994</t>
  </si>
  <si>
    <t>661-126-4020</t>
  </si>
  <si>
    <t>Transformator 250VA 2x500/525/220/42V</t>
  </si>
  <si>
    <t>661-126-4130</t>
  </si>
  <si>
    <t>Transformator 100VA 220/42V +-5% +-10%</t>
  </si>
  <si>
    <t>661-126-4702</t>
  </si>
  <si>
    <t>Transformator TTZdG 2100/6P Dyn5yn5, OT2 (2100kVA 6,0kV//1,2kV/0,69kV)</t>
  </si>
  <si>
    <t>661-126-4011</t>
  </si>
  <si>
    <t>Transformator TP3-5  5kVA 2x3x500V//3x133V +-5%</t>
  </si>
  <si>
    <t>661-126-4025</t>
  </si>
  <si>
    <t>Transformator 250VA 2x500/525//42V</t>
  </si>
  <si>
    <t>661-126-4045</t>
  </si>
  <si>
    <t>Transformator ETM 0,4/1 400VA 2x500/525//220V/42V</t>
  </si>
  <si>
    <t>661-126-4306</t>
  </si>
  <si>
    <t>Transformator 1-fazowy ETM 0,4 220//42V/5% 400VA</t>
  </si>
  <si>
    <t>661-126-6530</t>
  </si>
  <si>
    <t>Transformator impulsowy TI-E12,6-TR3-MAX13256-KESSA-V2 SMD [(Feryster) TI-E12,6-TR3-MAX13256-KESSA-V2]</t>
  </si>
  <si>
    <t>661-126-6536</t>
  </si>
  <si>
    <t>Transformator impulsowy TI-EFD20-12V-1A1-V2 48V 12V 15W [(Feryster) TI-EFD20-12V-1A1-V2]</t>
  </si>
  <si>
    <t>EH-1121-1-000014-01</t>
  </si>
  <si>
    <t>Ognioszczelna stacja jednoodpływowa OSJ-2 R511726 z pulpitem PS-2</t>
  </si>
  <si>
    <t>Ognioszczelna stacja kompaktowa kombajnowa OSKK-500-1 (z pulpitem) R511731</t>
  </si>
  <si>
    <t>Ognioszczelna stacja kompaktowa kombajnowa OSKK-500-2 (z pulpitem) R511783</t>
  </si>
  <si>
    <t>Ognioszczelna stacja kompaktowa kombajnowa OSKK-500-3 ( z pulpitem)</t>
  </si>
  <si>
    <t>Przemiennik napięciowy ognioszczelny PNO-340/1000 R511772</t>
  </si>
  <si>
    <t>Pulpit sterowniczy ZEG-PS-3 R406663</t>
  </si>
  <si>
    <t>Pulpit sterowniczy ZEG-PS-2.1 R513435 (PZP)</t>
  </si>
  <si>
    <t>Pulpit sterowniczy ZEG-PS-2.1 R513435 (PZŚ)</t>
  </si>
  <si>
    <t>Skrzynka rozgałęźna RSI-9 R405720 z wkładem R938041 (LZ10)</t>
  </si>
  <si>
    <t>Zespół lokalnego sterowania ZLS-2 R405682</t>
  </si>
  <si>
    <t>Zespół lokalnego sterowania ZLS-2i R405683</t>
  </si>
  <si>
    <t>Zespół lokalnego sterowania ZLS-2w R405684</t>
  </si>
  <si>
    <t>Zespół ster.przenośnikiem taśm.ZS-05 (z modemem) (tworz) R405735</t>
  </si>
  <si>
    <t>Przycisk sterowniczy MPS-2 wyk.I NO R405381</t>
  </si>
  <si>
    <t>Klawiatura ZS-05 R448054</t>
  </si>
  <si>
    <t>Zespół przekaźnika P1 R525386 ark.3</t>
  </si>
  <si>
    <t>Moduł interfejsu użytkownika HMI R525513 (ZS-05)</t>
  </si>
  <si>
    <t>Moduł MW-2a R938015 (ZLS-2)</t>
  </si>
  <si>
    <t>Moduł MS-2a R938016 (ZLS-2)</t>
  </si>
  <si>
    <t>Moduł MG-Sa R938017 (ZLS-2)</t>
  </si>
  <si>
    <t>Moduł komunikatów głosowych MKG R938053 (ZS-05)</t>
  </si>
  <si>
    <t>Moduł procesora centralnego MWS R938068 (ZS-05)</t>
  </si>
  <si>
    <t>Moduł wejść i wyjść MWW R938069 (ZS-05)</t>
  </si>
  <si>
    <t>Moduł czujników ruchu i identyfikacji wyłącznika awaryjnego MWP R938070</t>
  </si>
  <si>
    <t>Moduł wejść i wyjść MWW* R938071 (ZS-05)</t>
  </si>
  <si>
    <t>Moduł MW (ZLS-1) W430187</t>
  </si>
  <si>
    <t>Moduł MS (ZLS-1) W430188</t>
  </si>
  <si>
    <t>Moduł MS-2 W430392 ZLS-2</t>
  </si>
  <si>
    <t>Moduł MG/S W430393 (ZLS-2)</t>
  </si>
  <si>
    <t>Moduł MW-2 W430394 (ZLS-2)</t>
  </si>
  <si>
    <t>Urządzenie łączności głośnomówiącej UGM-11P R405672</t>
  </si>
  <si>
    <t>Urządzenie łączności głośnomówiącej UGM-11N R406591</t>
  </si>
  <si>
    <t>Urządzenie łączności głośnomówiącej UGM-11C R406603</t>
  </si>
  <si>
    <t>Urządzenie łączności głośnomówiącej UGM-22N R406635</t>
  </si>
  <si>
    <t>Urządzenie łączności głośnomówiącej UGM-22N (z mikrofonem zew.) R406635</t>
  </si>
  <si>
    <t>Urządzenie łączności głośnomówiącej UGM-R R406655</t>
  </si>
  <si>
    <t>Urządzenie łączności głośnomówiącej GTLn R406683</t>
  </si>
  <si>
    <t>Urządzenie łączności głośnomówiącej GTLn/w R406686</t>
  </si>
  <si>
    <t>Wyłącznik awaryjny KFS-5/i wer.1 wyk.01 R405670</t>
  </si>
  <si>
    <t>Łącznik sygnalizacyjno-awaryjny ŁSA/n R405699</t>
  </si>
  <si>
    <t>Wyłącznik awaryjny WAG-1 R405700</t>
  </si>
  <si>
    <t>Wyłącznik awaryjny WAG-1z R405701</t>
  </si>
  <si>
    <t>Wyłącznik awaryjny KFS-5/n wyk.03 R405734</t>
  </si>
  <si>
    <t>Wyłącznik awaryjny WAR-1 wyk.1(tworz) R405756</t>
  </si>
  <si>
    <t>Wyłącznik awaryjny WAR-2 wyk.1 (tworz) R405757</t>
  </si>
  <si>
    <t>Wyłącznik awaryjny WAR-3 (tworz) R405758</t>
  </si>
  <si>
    <t>Zasilacz iskrobezpieczny ZSI-6 R405694</t>
  </si>
  <si>
    <t>Zasilacz iskrobezpieczny ZSI-15/G R405732 (tworz)</t>
  </si>
  <si>
    <t>Elektroniczny czujnik prędkości ECP-22N R405649</t>
  </si>
  <si>
    <t>Wzmacniacz W-11Nc R405676</t>
  </si>
  <si>
    <t>Nadajnik identyfikacji NI/a R405723</t>
  </si>
  <si>
    <t>Nadajnik identyfikacji NI-K/a R405723</t>
  </si>
  <si>
    <t>Wziernik ZEG-Wd 01.2 R344058</t>
  </si>
  <si>
    <t>Programator do PNP-1 R405709</t>
  </si>
  <si>
    <t>Urządzenie chłodzące Uchw-1z R405781</t>
  </si>
  <si>
    <t>Ładowarka ŁMD-5 R407276 (DELTA S-1)</t>
  </si>
  <si>
    <t>Ładowarka ŁMD-1 R407295 (DELTA-S1)</t>
  </si>
  <si>
    <t>Izolator przepustowy ZEG-IPP WII R511694</t>
  </si>
  <si>
    <t>2011-R511694.WI</t>
  </si>
  <si>
    <t>Izolator przepustowy ZEG-IPP WI R511694</t>
  </si>
  <si>
    <t>2021-R336336</t>
  </si>
  <si>
    <t>Wpust kablowy ZEG-Wkd 01 R336336</t>
  </si>
  <si>
    <t>2021-R436080</t>
  </si>
  <si>
    <t>Wpust kablowy ZEG-Wkd 03 R436080</t>
  </si>
  <si>
    <t>2021-R436081</t>
  </si>
  <si>
    <t>Wpust kablowy ZEG-Wkd 04 R436081</t>
  </si>
  <si>
    <t>2021-R436082</t>
  </si>
  <si>
    <t>Wpust kablowy ZEG-Wkd 05 R436082</t>
  </si>
  <si>
    <t>Przepust wielożyłowy ognioszczelny ZEG-PWd 42-3 R406654</t>
  </si>
  <si>
    <t>2023-R511696.3518</t>
  </si>
  <si>
    <t>Przepust wielożyłowy ognioszczelny ZEG-PWd 35-18 R511696</t>
  </si>
  <si>
    <t>2023-R511696.3525</t>
  </si>
  <si>
    <t>Przepust wielożyłowy ognioszczelny ZEG-PWd 35-25 R511696</t>
  </si>
  <si>
    <t>2023-R511696.3618</t>
  </si>
  <si>
    <t>Przepust wielożyłowy ognioszczelny ZEG-PWd 36-18 R511696</t>
  </si>
  <si>
    <t>2023-R511696.3625</t>
  </si>
  <si>
    <t>Przepust wielożyłowy ognioszczelny ZEG-PWd 36-25 R511696</t>
  </si>
  <si>
    <t>Wyświetlacz WAC-1 R405702</t>
  </si>
  <si>
    <t>Wskaźnik napięcia WN-a R408018</t>
  </si>
  <si>
    <t>Zespół dławika ZD-4 R405547</t>
  </si>
  <si>
    <t>Zespół dławików sztucznego zera ZD-11-3 R406721</t>
  </si>
  <si>
    <t>Przekaźnik nadmiarowo-prądowy PNP-1 R405703</t>
  </si>
  <si>
    <t>Przekaźnik Rexi-3a wyk.01,02 R405713</t>
  </si>
  <si>
    <t>Przekaźnik Rexi-3a wyk.03 R405713</t>
  </si>
  <si>
    <t>Przekaźnik separujący iskrobezpieczny PSI-1a R511752</t>
  </si>
  <si>
    <t>Przekaźnik kontroli ciągłości uziemienia i temperatury PTC-1a R511745</t>
  </si>
  <si>
    <t>Zasilacz impulsowy ZI-1 R405725</t>
  </si>
  <si>
    <t>Czujnik tlenku węgla CCO-10ca R407233</t>
  </si>
  <si>
    <t>Czujnik metanu CM-10ca R407241</t>
  </si>
  <si>
    <t>Czujnik wysokich stężeń metanu CMW-10ca R407245</t>
  </si>
  <si>
    <t>Czujnik temperatury CT-10ca R407235</t>
  </si>
  <si>
    <t>Czujnik tlenu CTL-10ca R407236</t>
  </si>
  <si>
    <t>Metanomierz MS-2dr R408027</t>
  </si>
  <si>
    <t>Czujnik CMK-1Am wer.II R406185</t>
  </si>
  <si>
    <t>Pulpit metanomierza PMK-4a R407246</t>
  </si>
  <si>
    <t>Metanomierz kombajnowy MK-4a R407255</t>
  </si>
  <si>
    <t>Czujnik CMK-4a R407256</t>
  </si>
  <si>
    <t>Zespół zasilacza i układu sterowania ZSMK-4a R407257</t>
  </si>
  <si>
    <t>2179-R408008</t>
  </si>
  <si>
    <t>Przetwornik sygnałów metanometrycznych PSM-11 R408008</t>
  </si>
  <si>
    <t>Zapalarka kondensatorowa TZK-350N R405750</t>
  </si>
  <si>
    <t>681-930-1730</t>
  </si>
  <si>
    <t>Wycena 2019</t>
  </si>
  <si>
    <t>Usługi wycena 2019</t>
  </si>
  <si>
    <t>Cena jednostkowa netto [PLN/JM]</t>
  </si>
  <si>
    <t>Nadajnik identyfikacji  NI-K/a</t>
  </si>
  <si>
    <t>Nadajnik identyfikacji  NI/a</t>
  </si>
  <si>
    <t>Przełącznik PRS</t>
  </si>
  <si>
    <t xml:space="preserve">PF-Przycisk sterowniczy (ZLS)  MPS-2 wyk.I NO </t>
  </si>
  <si>
    <t>Przełącznik PRP</t>
  </si>
  <si>
    <t>Wyłącznik awaryjny  WAR-1</t>
  </si>
  <si>
    <t>Wyłącznik awaryjny  WAR-3</t>
  </si>
  <si>
    <t>Moduł do USPP (ZLS) typ MW</t>
  </si>
  <si>
    <t>Moduł do USPP (ZLS) typ MS</t>
  </si>
  <si>
    <t>Moduł do USPP (ZLS) typ MG/S</t>
  </si>
  <si>
    <t>Moduł do USPP (ZLS) typ MG/Sa</t>
  </si>
  <si>
    <t>Moduł do USPP (ZLS) typ MS-2</t>
  </si>
  <si>
    <t>Moduł do USPP (ZLS) typ MS-2a</t>
  </si>
  <si>
    <t>Moduł do USPP (ZLS) typ MW-2</t>
  </si>
  <si>
    <t>Moduł do USPP (ZLS) typ MW-2a</t>
  </si>
  <si>
    <t>Cennik części zamiennych i podzespołów nowych - 2020 i 2021r</t>
  </si>
  <si>
    <t>CENNIK ISTOTNYCH DLA ZAMAWIAJĄCEGO 
NOWYCH CZĘŚCI ZAMIENNYCH</t>
  </si>
  <si>
    <t xml:space="preserve">Suma cen jednostkowych istotnych dla Zamawiającego części zamiennych nowych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</si>
</sst>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\ &quot;zł&quot;"/>
    <numFmt numFmtId="166" formatCode="0.0"/>
    <numFmt numFmtId="167" formatCode="_-* #,##0\ &quot;zł&quot;_-;\-* #,##0\ &quot;zł&quot;_-;_-* &quot;-&quot;??\ &quot;zł&quot;_-;_-@_-"/>
    <numFmt numFmtId="168" formatCode="#,##0.00;[Red]#,##0.00"/>
    <numFmt numFmtId="169" formatCode="_-* #,##0.0\ _z_ł_-;\-* #,##0.0\ _z_ł_-;_-* &quot;-&quot;??\ _z_ł_-;_-@_-"/>
    <numFmt numFmtId="170" formatCode="0.0%"/>
  </numFmts>
  <fonts count="13">
    <font>
      <sz val="10"/>
      <name val="Humnst777EU"/>
      <charset val="238"/>
    </font>
    <font>
      <sz val="11"/>
      <color theme="1"/>
      <name val="Czcionka tekstu podstawowego"/>
      <family val="2"/>
      <charset val="238"/>
    </font>
    <font>
      <sz val="10"/>
      <name val="Humnst777EU"/>
      <charset val="238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zcionka tekstu podstawowego"/>
      <charset val="238"/>
    </font>
    <font>
      <sz val="8.8000000000000007"/>
      <name val="Calibri"/>
      <family val="2"/>
      <charset val="238"/>
    </font>
    <font>
      <sz val="9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Humnst777EU"/>
      <charset val="238"/>
    </font>
    <font>
      <b/>
      <sz val="1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9E659"/>
        <bgColor rgb="FFF9E659"/>
      </patternFill>
    </fill>
    <fill>
      <patternFill patternType="solid">
        <fgColor rgb="FFFFFF99"/>
        <bgColor indexed="64"/>
      </patternFill>
    </fill>
    <fill>
      <patternFill patternType="solid">
        <fgColor rgb="FFF9E65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</cellStyleXfs>
  <cellXfs count="285">
    <xf numFmtId="0" fontId="0" fillId="0" borderId="0" xfId="0"/>
    <xf numFmtId="44" fontId="3" fillId="0" borderId="14" xfId="1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14" fontId="3" fillId="0" borderId="20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shrinkToFit="1"/>
    </xf>
    <xf numFmtId="44" fontId="3" fillId="0" borderId="2" xfId="1" applyFont="1" applyBorder="1" applyAlignment="1">
      <alignment vertical="center"/>
    </xf>
    <xf numFmtId="0" fontId="3" fillId="0" borderId="0" xfId="0" applyFont="1" applyAlignment="1">
      <alignment vertical="center"/>
    </xf>
    <xf numFmtId="44" fontId="3" fillId="0" borderId="0" xfId="1" applyFont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4" fontId="3" fillId="3" borderId="13" xfId="0" applyNumberFormat="1" applyFont="1" applyFill="1" applyBorder="1" applyAlignment="1" applyProtection="1">
      <alignment horizontal="right" vertical="center" indent="2"/>
      <protection hidden="1"/>
    </xf>
    <xf numFmtId="4" fontId="3" fillId="3" borderId="14" xfId="0" applyNumberFormat="1" applyFont="1" applyFill="1" applyBorder="1" applyAlignment="1" applyProtection="1">
      <alignment horizontal="right" vertical="center" indent="2"/>
      <protection hidden="1"/>
    </xf>
    <xf numFmtId="167" fontId="3" fillId="0" borderId="14" xfId="1" applyNumberFormat="1" applyFont="1" applyBorder="1" applyAlignment="1" applyProtection="1">
      <alignment vertical="center"/>
      <protection hidden="1"/>
    </xf>
    <xf numFmtId="167" fontId="3" fillId="5" borderId="14" xfId="1" applyNumberFormat="1" applyFont="1" applyFill="1" applyBorder="1" applyAlignment="1" applyProtection="1">
      <alignment vertical="center"/>
      <protection hidden="1"/>
    </xf>
    <xf numFmtId="167" fontId="3" fillId="0" borderId="1" xfId="1" applyNumberFormat="1" applyFont="1" applyBorder="1" applyAlignment="1" applyProtection="1">
      <alignment vertical="center"/>
      <protection hidden="1"/>
    </xf>
    <xf numFmtId="167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 shrinkToFit="1"/>
    </xf>
    <xf numFmtId="4" fontId="3" fillId="0" borderId="0" xfId="1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3" fillId="0" borderId="14" xfId="0" applyNumberFormat="1" applyFont="1" applyBorder="1" applyAlignment="1">
      <alignment horizontal="left" vertical="center" wrapText="1"/>
    </xf>
    <xf numFmtId="165" fontId="3" fillId="0" borderId="17" xfId="0" applyNumberFormat="1" applyFont="1" applyBorder="1" applyAlignment="1">
      <alignment horizontal="right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165" fontId="3" fillId="0" borderId="1" xfId="0" applyNumberFormat="1" applyFont="1" applyBorder="1" applyAlignment="1">
      <alignment horizontal="left" vertical="center" shrinkToFit="1"/>
    </xf>
    <xf numFmtId="4" fontId="3" fillId="3" borderId="3" xfId="0" applyNumberFormat="1" applyFont="1" applyFill="1" applyBorder="1" applyAlignment="1" applyProtection="1">
      <alignment horizontal="right" vertical="center" indent="2"/>
      <protection hidden="1"/>
    </xf>
    <xf numFmtId="167" fontId="3" fillId="2" borderId="13" xfId="1" applyNumberFormat="1" applyFont="1" applyFill="1" applyBorder="1" applyAlignment="1" applyProtection="1">
      <alignment vertical="center"/>
      <protection hidden="1"/>
    </xf>
    <xf numFmtId="167" fontId="3" fillId="4" borderId="14" xfId="1" applyNumberFormat="1" applyFont="1" applyFill="1" applyBorder="1" applyAlignment="1" applyProtection="1">
      <alignment vertical="center"/>
      <protection hidden="1"/>
    </xf>
    <xf numFmtId="167" fontId="3" fillId="4" borderId="1" xfId="1" applyNumberFormat="1" applyFont="1" applyFill="1" applyBorder="1" applyAlignment="1" applyProtection="1">
      <alignment vertical="center"/>
      <protection hidden="1"/>
    </xf>
    <xf numFmtId="167" fontId="3" fillId="8" borderId="14" xfId="1" applyNumberFormat="1" applyFont="1" applyFill="1" applyBorder="1" applyAlignment="1" applyProtection="1">
      <alignment horizontal="right" vertical="center"/>
      <protection hidden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left" vertical="center" wrapText="1" shrinkToFit="1"/>
    </xf>
    <xf numFmtId="0" fontId="3" fillId="0" borderId="11" xfId="0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left" vertical="center" shrinkToFit="1"/>
    </xf>
    <xf numFmtId="167" fontId="3" fillId="2" borderId="18" xfId="1" applyNumberFormat="1" applyFont="1" applyFill="1" applyBorder="1" applyAlignment="1" applyProtection="1">
      <alignment vertical="center"/>
      <protection hidden="1"/>
    </xf>
    <xf numFmtId="167" fontId="3" fillId="0" borderId="11" xfId="1" applyNumberFormat="1" applyFont="1" applyBorder="1" applyAlignment="1" applyProtection="1">
      <alignment vertical="center"/>
      <protection hidden="1"/>
    </xf>
    <xf numFmtId="44" fontId="3" fillId="0" borderId="0" xfId="1" applyFont="1" applyAlignment="1">
      <alignment horizontal="right" vertical="center"/>
    </xf>
    <xf numFmtId="165" fontId="3" fillId="0" borderId="11" xfId="0" applyNumberFormat="1" applyFont="1" applyBorder="1" applyAlignment="1">
      <alignment horizontal="left" vertical="center" wrapText="1"/>
    </xf>
    <xf numFmtId="167" fontId="3" fillId="0" borderId="2" xfId="1" applyNumberFormat="1" applyFont="1" applyBorder="1" applyAlignment="1">
      <alignment vertical="center"/>
    </xf>
    <xf numFmtId="0" fontId="3" fillId="0" borderId="14" xfId="0" applyFont="1" applyBorder="1" applyAlignment="1">
      <alignment horizontal="left" vertical="center" wrapText="1"/>
    </xf>
    <xf numFmtId="167" fontId="3" fillId="0" borderId="0" xfId="1" applyNumberFormat="1" applyFont="1" applyAlignment="1">
      <alignment vertical="center"/>
    </xf>
    <xf numFmtId="165" fontId="3" fillId="0" borderId="2" xfId="0" applyNumberFormat="1" applyFont="1" applyBorder="1" applyAlignment="1">
      <alignment horizontal="right" vertical="center"/>
    </xf>
    <xf numFmtId="167" fontId="3" fillId="9" borderId="12" xfId="1" applyNumberFormat="1" applyFont="1" applyFill="1" applyBorder="1" applyAlignment="1" applyProtection="1">
      <alignment horizontal="right" vertical="center"/>
      <protection hidden="1"/>
    </xf>
    <xf numFmtId="167" fontId="3" fillId="9" borderId="15" xfId="1" applyNumberFormat="1" applyFont="1" applyFill="1" applyBorder="1" applyAlignment="1" applyProtection="1">
      <alignment horizontal="right" vertical="center"/>
      <protection hidden="1"/>
    </xf>
    <xf numFmtId="4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15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14" fontId="3" fillId="0" borderId="2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shrinkToFit="1"/>
    </xf>
    <xf numFmtId="0" fontId="3" fillId="0" borderId="15" xfId="0" applyFont="1" applyBorder="1" applyAlignment="1">
      <alignment horizontal="left" vertical="center" wrapText="1" shrinkToFit="1"/>
    </xf>
    <xf numFmtId="42" fontId="3" fillId="9" borderId="15" xfId="0" applyNumberFormat="1" applyFont="1" applyFill="1" applyBorder="1" applyAlignment="1">
      <alignment vertical="center"/>
    </xf>
    <xf numFmtId="168" fontId="3" fillId="3" borderId="13" xfId="0" applyNumberFormat="1" applyFont="1" applyFill="1" applyBorder="1" applyAlignment="1" applyProtection="1">
      <alignment horizontal="right" vertical="center" indent="2"/>
      <protection hidden="1"/>
    </xf>
    <xf numFmtId="168" fontId="3" fillId="3" borderId="14" xfId="0" applyNumberFormat="1" applyFont="1" applyFill="1" applyBorder="1" applyAlignment="1" applyProtection="1">
      <alignment horizontal="right" vertical="center" indent="2"/>
      <protection hidden="1"/>
    </xf>
    <xf numFmtId="168" fontId="3" fillId="3" borderId="1" xfId="0" applyNumberFormat="1" applyFont="1" applyFill="1" applyBorder="1" applyAlignment="1" applyProtection="1">
      <alignment horizontal="right" vertical="center" indent="2"/>
      <protection hidden="1"/>
    </xf>
    <xf numFmtId="167" fontId="3" fillId="9" borderId="15" xfId="1" applyNumberFormat="1" applyFont="1" applyFill="1" applyBorder="1" applyAlignment="1" applyProtection="1">
      <alignment vertical="center"/>
      <protection hidden="1"/>
    </xf>
    <xf numFmtId="49" fontId="3" fillId="0" borderId="2" xfId="0" applyNumberFormat="1" applyFont="1" applyBorder="1" applyAlignment="1">
      <alignment horizontal="left" vertical="center" wrapText="1" shrinkToFit="1"/>
    </xf>
    <xf numFmtId="49" fontId="3" fillId="0" borderId="0" xfId="0" applyNumberFormat="1" applyFont="1" applyAlignment="1">
      <alignment horizontal="left" vertical="center" wrapText="1" shrinkToFit="1"/>
    </xf>
    <xf numFmtId="49" fontId="3" fillId="0" borderId="2" xfId="0" applyNumberFormat="1" applyFont="1" applyBorder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 shrinkToFit="1"/>
    </xf>
    <xf numFmtId="167" fontId="3" fillId="9" borderId="8" xfId="1" applyNumberFormat="1" applyFont="1" applyFill="1" applyBorder="1" applyAlignment="1" applyProtection="1">
      <alignment vertical="center"/>
      <protection hidden="1"/>
    </xf>
    <xf numFmtId="0" fontId="3" fillId="0" borderId="14" xfId="0" applyFont="1" applyBorder="1" applyAlignment="1">
      <alignment vertical="center"/>
    </xf>
    <xf numFmtId="14" fontId="3" fillId="0" borderId="0" xfId="0" applyNumberFormat="1" applyFont="1" applyAlignment="1">
      <alignment horizontal="center" vertical="center"/>
    </xf>
    <xf numFmtId="42" fontId="3" fillId="8" borderId="1" xfId="0" applyNumberFormat="1" applyFont="1" applyFill="1" applyBorder="1" applyAlignment="1">
      <alignment vertical="center"/>
    </xf>
    <xf numFmtId="167" fontId="3" fillId="9" borderId="12" xfId="1" applyNumberFormat="1" applyFont="1" applyFill="1" applyBorder="1" applyAlignment="1" applyProtection="1">
      <alignment horizontal="center" vertical="center"/>
      <protection hidden="1"/>
    </xf>
    <xf numFmtId="42" fontId="3" fillId="0" borderId="0" xfId="0" applyNumberFormat="1" applyFont="1" applyAlignment="1">
      <alignment vertical="center"/>
    </xf>
    <xf numFmtId="49" fontId="3" fillId="0" borderId="10" xfId="0" applyNumberFormat="1" applyFont="1" applyBorder="1" applyAlignment="1">
      <alignment horizontal="left" vertical="center" wrapText="1" shrinkToFit="1"/>
    </xf>
    <xf numFmtId="49" fontId="3" fillId="0" borderId="12" xfId="0" applyNumberFormat="1" applyFont="1" applyBorder="1" applyAlignment="1">
      <alignment horizontal="left" vertical="center" wrapText="1" shrinkToFit="1"/>
    </xf>
    <xf numFmtId="0" fontId="3" fillId="2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167" fontId="3" fillId="0" borderId="23" xfId="0" applyNumberFormat="1" applyFont="1" applyBorder="1" applyAlignment="1">
      <alignment horizontal="center" vertical="center" wrapText="1"/>
    </xf>
    <xf numFmtId="167" fontId="3" fillId="7" borderId="23" xfId="0" applyNumberFormat="1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6" fontId="3" fillId="3" borderId="22" xfId="0" applyNumberFormat="1" applyFont="1" applyFill="1" applyBorder="1" applyAlignment="1">
      <alignment horizontal="center" vertical="center" wrapText="1"/>
    </xf>
    <xf numFmtId="166" fontId="3" fillId="3" borderId="23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66" fontId="3" fillId="3" borderId="28" xfId="0" applyNumberFormat="1" applyFont="1" applyFill="1" applyBorder="1" applyAlignment="1">
      <alignment horizontal="center" vertical="center" wrapText="1"/>
    </xf>
    <xf numFmtId="166" fontId="3" fillId="3" borderId="29" xfId="0" applyNumberFormat="1" applyFont="1" applyFill="1" applyBorder="1" applyAlignment="1">
      <alignment horizontal="center" vertical="center" wrapText="1"/>
    </xf>
    <xf numFmtId="168" fontId="3" fillId="3" borderId="3" xfId="0" applyNumberFormat="1" applyFont="1" applyFill="1" applyBorder="1" applyAlignment="1" applyProtection="1">
      <alignment horizontal="right" vertical="center" indent="2"/>
      <protection hidden="1"/>
    </xf>
    <xf numFmtId="165" fontId="3" fillId="0" borderId="2" xfId="0" applyNumberFormat="1" applyFont="1" applyBorder="1" applyAlignment="1">
      <alignment horizontal="left" vertical="center" shrinkToFit="1"/>
    </xf>
    <xf numFmtId="165" fontId="3" fillId="0" borderId="2" xfId="0" applyNumberFormat="1" applyFont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left" vertical="center" wrapText="1" shrinkToFit="1"/>
    </xf>
    <xf numFmtId="165" fontId="3" fillId="0" borderId="19" xfId="0" applyNumberFormat="1" applyFont="1" applyBorder="1" applyAlignment="1">
      <alignment horizontal="left" vertical="center" shrinkToFit="1"/>
    </xf>
    <xf numFmtId="44" fontId="3" fillId="0" borderId="0" xfId="1" quotePrefix="1" applyFont="1" applyAlignment="1">
      <alignment vertical="center"/>
    </xf>
    <xf numFmtId="0" fontId="3" fillId="0" borderId="1" xfId="0" applyFont="1" applyBorder="1" applyAlignment="1">
      <alignment vertical="center" wrapText="1" shrinkToFit="1"/>
    </xf>
    <xf numFmtId="165" fontId="3" fillId="0" borderId="10" xfId="0" applyNumberFormat="1" applyFont="1" applyBorder="1" applyAlignment="1">
      <alignment horizontal="left" vertical="center" wrapText="1"/>
    </xf>
    <xf numFmtId="165" fontId="3" fillId="0" borderId="19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/>
    </xf>
    <xf numFmtId="9" fontId="3" fillId="0" borderId="0" xfId="2" applyFont="1" applyAlignment="1">
      <alignment vertical="center"/>
    </xf>
    <xf numFmtId="44" fontId="3" fillId="0" borderId="0" xfId="0" applyNumberFormat="1" applyFont="1" applyAlignment="1">
      <alignment vertical="center"/>
    </xf>
    <xf numFmtId="4" fontId="3" fillId="6" borderId="14" xfId="0" applyNumberFormat="1" applyFont="1" applyFill="1" applyBorder="1" applyAlignment="1" applyProtection="1">
      <alignment horizontal="right" vertical="center" indent="2"/>
      <protection hidden="1"/>
    </xf>
    <xf numFmtId="42" fontId="3" fillId="8" borderId="2" xfId="0" applyNumberFormat="1" applyFont="1" applyFill="1" applyBorder="1" applyAlignment="1">
      <alignment vertical="center"/>
    </xf>
    <xf numFmtId="165" fontId="8" fillId="0" borderId="2" xfId="0" applyNumberFormat="1" applyFont="1" applyBorder="1" applyAlignment="1">
      <alignment horizontal="left" vertical="center" wrapText="1"/>
    </xf>
    <xf numFmtId="4" fontId="3" fillId="3" borderId="7" xfId="0" applyNumberFormat="1" applyFont="1" applyFill="1" applyBorder="1" applyAlignment="1" applyProtection="1">
      <alignment horizontal="right" vertical="center" indent="2"/>
      <protection hidden="1"/>
    </xf>
    <xf numFmtId="44" fontId="3" fillId="2" borderId="13" xfId="1" applyFont="1" applyFill="1" applyBorder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0" borderId="14" xfId="7" applyFont="1" applyBorder="1" applyAlignment="1">
      <alignment vertical="center" wrapText="1"/>
    </xf>
    <xf numFmtId="44" fontId="3" fillId="0" borderId="14" xfId="1" applyFont="1" applyBorder="1" applyAlignment="1">
      <alignment vertical="center" wrapText="1"/>
    </xf>
    <xf numFmtId="44" fontId="3" fillId="0" borderId="14" xfId="1" applyFont="1" applyBorder="1"/>
    <xf numFmtId="0" fontId="3" fillId="0" borderId="14" xfId="0" applyFont="1" applyBorder="1"/>
    <xf numFmtId="44" fontId="3" fillId="0" borderId="11" xfId="1" applyFont="1" applyBorder="1" applyAlignment="1">
      <alignment vertical="center"/>
    </xf>
    <xf numFmtId="10" fontId="3" fillId="0" borderId="14" xfId="2" applyNumberFormat="1" applyFont="1" applyBorder="1" applyAlignment="1">
      <alignment vertical="center"/>
    </xf>
    <xf numFmtId="0" fontId="3" fillId="0" borderId="0" xfId="0" applyFont="1"/>
    <xf numFmtId="10" fontId="3" fillId="0" borderId="0" xfId="0" applyNumberFormat="1" applyFont="1"/>
    <xf numFmtId="0" fontId="5" fillId="0" borderId="14" xfId="0" applyFont="1" applyBorder="1"/>
    <xf numFmtId="9" fontId="3" fillId="0" borderId="14" xfId="0" applyNumberFormat="1" applyFont="1" applyBorder="1"/>
    <xf numFmtId="9" fontId="3" fillId="0" borderId="14" xfId="2" applyFont="1" applyBorder="1"/>
    <xf numFmtId="0" fontId="3" fillId="7" borderId="14" xfId="0" applyFont="1" applyFill="1" applyBorder="1"/>
    <xf numFmtId="44" fontId="3" fillId="7" borderId="14" xfId="1" applyFont="1" applyFill="1" applyBorder="1" applyAlignment="1">
      <alignment vertical="center"/>
    </xf>
    <xf numFmtId="9" fontId="3" fillId="0" borderId="14" xfId="2" applyFont="1" applyBorder="1" applyAlignment="1">
      <alignment vertical="center"/>
    </xf>
    <xf numFmtId="10" fontId="3" fillId="0" borderId="0" xfId="2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2" fontId="3" fillId="0" borderId="0" xfId="0" applyNumberFormat="1" applyFont="1"/>
    <xf numFmtId="10" fontId="3" fillId="0" borderId="14" xfId="0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shrinkToFit="1"/>
    </xf>
    <xf numFmtId="167" fontId="3" fillId="0" borderId="10" xfId="1" applyNumberFormat="1" applyFont="1" applyBorder="1" applyAlignment="1" applyProtection="1">
      <alignment vertical="center"/>
      <protection hidden="1"/>
    </xf>
    <xf numFmtId="167" fontId="3" fillId="4" borderId="11" xfId="1" applyNumberFormat="1" applyFont="1" applyFill="1" applyBorder="1" applyAlignment="1" applyProtection="1">
      <alignment vertical="center"/>
      <protection hidden="1"/>
    </xf>
    <xf numFmtId="0" fontId="3" fillId="0" borderId="10" xfId="0" applyFont="1" applyBorder="1" applyAlignment="1">
      <alignment horizontal="left" vertical="center" shrinkToFit="1"/>
    </xf>
    <xf numFmtId="168" fontId="3" fillId="3" borderId="18" xfId="0" applyNumberFormat="1" applyFont="1" applyFill="1" applyBorder="1" applyAlignment="1" applyProtection="1">
      <alignment horizontal="right" vertical="center" indent="2"/>
      <protection hidden="1"/>
    </xf>
    <xf numFmtId="168" fontId="3" fillId="3" borderId="11" xfId="0" applyNumberFormat="1" applyFont="1" applyFill="1" applyBorder="1" applyAlignment="1" applyProtection="1">
      <alignment horizontal="right" vertical="center" indent="2"/>
      <protection hidden="1"/>
    </xf>
    <xf numFmtId="168" fontId="3" fillId="3" borderId="10" xfId="0" applyNumberFormat="1" applyFont="1" applyFill="1" applyBorder="1" applyAlignment="1" applyProtection="1">
      <alignment horizontal="right" vertical="center" indent="2"/>
      <protection hidden="1"/>
    </xf>
    <xf numFmtId="167" fontId="3" fillId="5" borderId="11" xfId="1" applyNumberFormat="1" applyFont="1" applyFill="1" applyBorder="1" applyAlignment="1" applyProtection="1">
      <alignment vertical="center"/>
      <protection hidden="1"/>
    </xf>
    <xf numFmtId="0" fontId="3" fillId="0" borderId="10" xfId="0" applyFont="1" applyBorder="1" applyAlignment="1">
      <alignment horizontal="left" vertical="center" wrapText="1" shrinkToFit="1"/>
    </xf>
    <xf numFmtId="0" fontId="3" fillId="0" borderId="12" xfId="0" applyFont="1" applyBorder="1" applyAlignment="1">
      <alignment horizontal="left" vertical="center" wrapText="1" shrinkToFit="1"/>
    </xf>
    <xf numFmtId="168" fontId="3" fillId="3" borderId="16" xfId="0" applyNumberFormat="1" applyFont="1" applyFill="1" applyBorder="1" applyAlignment="1" applyProtection="1">
      <alignment horizontal="right" vertical="center" indent="2"/>
      <protection hidden="1"/>
    </xf>
    <xf numFmtId="4" fontId="3" fillId="3" borderId="18" xfId="0" applyNumberFormat="1" applyFont="1" applyFill="1" applyBorder="1" applyAlignment="1" applyProtection="1">
      <alignment horizontal="right" vertical="center" indent="2"/>
      <protection hidden="1"/>
    </xf>
    <xf numFmtId="4" fontId="3" fillId="3" borderId="11" xfId="0" applyNumberFormat="1" applyFont="1" applyFill="1" applyBorder="1" applyAlignment="1" applyProtection="1">
      <alignment horizontal="right" vertical="center" indent="2"/>
      <protection hidden="1"/>
    </xf>
    <xf numFmtId="167" fontId="3" fillId="4" borderId="10" xfId="1" applyNumberFormat="1" applyFont="1" applyFill="1" applyBorder="1" applyAlignment="1" applyProtection="1">
      <alignment vertical="center"/>
      <protection hidden="1"/>
    </xf>
    <xf numFmtId="167" fontId="3" fillId="0" borderId="32" xfId="1" applyNumberFormat="1" applyFont="1" applyBorder="1" applyAlignment="1" applyProtection="1">
      <alignment vertical="center"/>
      <protection hidden="1"/>
    </xf>
    <xf numFmtId="167" fontId="3" fillId="8" borderId="11" xfId="1" applyNumberFormat="1" applyFont="1" applyFill="1" applyBorder="1" applyAlignment="1" applyProtection="1">
      <alignment horizontal="right" vertical="center"/>
      <protection hidden="1"/>
    </xf>
    <xf numFmtId="44" fontId="3" fillId="7" borderId="23" xfId="0" applyNumberFormat="1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165" fontId="3" fillId="8" borderId="29" xfId="1" applyNumberFormat="1" applyFont="1" applyFill="1" applyBorder="1" applyAlignment="1">
      <alignment horizontal="center" vertical="center" wrapText="1"/>
    </xf>
    <xf numFmtId="165" fontId="3" fillId="8" borderId="23" xfId="1" applyNumberFormat="1" applyFont="1" applyFill="1" applyBorder="1" applyAlignment="1">
      <alignment horizontal="center" vertical="center" wrapText="1"/>
    </xf>
    <xf numFmtId="167" fontId="3" fillId="9" borderId="12" xfId="1" applyNumberFormat="1" applyFont="1" applyFill="1" applyBorder="1" applyAlignment="1" applyProtection="1">
      <alignment vertical="center"/>
      <protection hidden="1"/>
    </xf>
    <xf numFmtId="42" fontId="3" fillId="8" borderId="19" xfId="0" applyNumberFormat="1" applyFont="1" applyFill="1" applyBorder="1" applyAlignment="1">
      <alignment vertical="center"/>
    </xf>
    <xf numFmtId="42" fontId="3" fillId="8" borderId="10" xfId="0" applyNumberFormat="1" applyFont="1" applyFill="1" applyBorder="1" applyAlignment="1">
      <alignment vertical="center"/>
    </xf>
    <xf numFmtId="167" fontId="3" fillId="9" borderId="30" xfId="1" applyNumberFormat="1" applyFont="1" applyFill="1" applyBorder="1" applyAlignment="1" applyProtection="1">
      <alignment vertical="center"/>
      <protection hidden="1"/>
    </xf>
    <xf numFmtId="166" fontId="3" fillId="3" borderId="25" xfId="0" applyNumberFormat="1" applyFont="1" applyFill="1" applyBorder="1" applyAlignment="1">
      <alignment horizontal="center" vertical="center" wrapText="1"/>
    </xf>
    <xf numFmtId="165" fontId="3" fillId="8" borderId="22" xfId="1" applyNumberFormat="1" applyFont="1" applyFill="1" applyBorder="1" applyAlignment="1">
      <alignment horizontal="center" vertical="center" wrapText="1"/>
    </xf>
    <xf numFmtId="165" fontId="3" fillId="8" borderId="24" xfId="1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0" fillId="0" borderId="15" xfId="0" applyBorder="1" applyAlignment="1">
      <alignment vertical="center"/>
    </xf>
    <xf numFmtId="42" fontId="3" fillId="8" borderId="12" xfId="0" applyNumberFormat="1" applyFont="1" applyFill="1" applyBorder="1" applyAlignment="1">
      <alignment vertical="center"/>
    </xf>
    <xf numFmtId="42" fontId="3" fillId="8" borderId="15" xfId="0" applyNumberFormat="1" applyFont="1" applyFill="1" applyBorder="1" applyAlignment="1">
      <alignment vertical="center"/>
    </xf>
    <xf numFmtId="14" fontId="3" fillId="0" borderId="30" xfId="0" applyNumberFormat="1" applyFont="1" applyBorder="1" applyAlignment="1">
      <alignment horizontal="center" vertical="center"/>
    </xf>
    <xf numFmtId="167" fontId="3" fillId="8" borderId="18" xfId="1" applyNumberFormat="1" applyFont="1" applyFill="1" applyBorder="1" applyAlignment="1" applyProtection="1">
      <alignment horizontal="right" vertical="center"/>
      <protection hidden="1"/>
    </xf>
    <xf numFmtId="167" fontId="3" fillId="8" borderId="12" xfId="1" applyNumberFormat="1" applyFont="1" applyFill="1" applyBorder="1" applyAlignment="1" applyProtection="1">
      <alignment horizontal="right" vertical="center"/>
      <protection hidden="1"/>
    </xf>
    <xf numFmtId="167" fontId="3" fillId="8" borderId="13" xfId="1" applyNumberFormat="1" applyFont="1" applyFill="1" applyBorder="1" applyAlignment="1" applyProtection="1">
      <alignment horizontal="right" vertical="center"/>
      <protection hidden="1"/>
    </xf>
    <xf numFmtId="167" fontId="3" fillId="8" borderId="15" xfId="1" applyNumberFormat="1" applyFont="1" applyFill="1" applyBorder="1" applyAlignment="1" applyProtection="1">
      <alignment horizontal="right" vertical="center"/>
      <protection hidden="1"/>
    </xf>
    <xf numFmtId="42" fontId="3" fillId="8" borderId="7" xfId="0" applyNumberFormat="1" applyFont="1" applyFill="1" applyBorder="1" applyAlignment="1">
      <alignment vertical="center"/>
    </xf>
    <xf numFmtId="167" fontId="3" fillId="8" borderId="31" xfId="1" applyNumberFormat="1" applyFont="1" applyFill="1" applyBorder="1" applyAlignment="1" applyProtection="1">
      <alignment horizontal="right" vertical="center"/>
      <protection hidden="1"/>
    </xf>
    <xf numFmtId="14" fontId="3" fillId="0" borderId="2" xfId="0" applyNumberFormat="1" applyFont="1" applyBorder="1" applyAlignment="1">
      <alignment horizontal="left" vertical="center" shrinkToFit="1"/>
    </xf>
    <xf numFmtId="167" fontId="3" fillId="8" borderId="13" xfId="1" quotePrefix="1" applyNumberFormat="1" applyFont="1" applyFill="1" applyBorder="1" applyAlignment="1" applyProtection="1">
      <alignment horizontal="right" vertical="center"/>
      <protection hidden="1"/>
    </xf>
    <xf numFmtId="167" fontId="3" fillId="8" borderId="14" xfId="1" quotePrefix="1" applyNumberFormat="1" applyFont="1" applyFill="1" applyBorder="1" applyAlignment="1" applyProtection="1">
      <alignment horizontal="right" vertical="center"/>
      <protection hidden="1"/>
    </xf>
    <xf numFmtId="167" fontId="3" fillId="8" borderId="15" xfId="1" quotePrefix="1" applyNumberFormat="1" applyFont="1" applyFill="1" applyBorder="1" applyAlignment="1" applyProtection="1">
      <alignment horizontal="right" vertical="center"/>
      <protection hidden="1"/>
    </xf>
    <xf numFmtId="169" fontId="3" fillId="0" borderId="0" xfId="10" applyNumberFormat="1" applyFont="1"/>
    <xf numFmtId="44" fontId="3" fillId="0" borderId="0" xfId="1" applyFont="1"/>
    <xf numFmtId="49" fontId="5" fillId="0" borderId="26" xfId="0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 shrinkToFit="1"/>
    </xf>
    <xf numFmtId="49" fontId="5" fillId="0" borderId="23" xfId="0" applyNumberFormat="1" applyFont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wrapText="1" shrinkToFit="1"/>
    </xf>
    <xf numFmtId="165" fontId="5" fillId="9" borderId="27" xfId="0" applyNumberFormat="1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168" fontId="3" fillId="3" borderId="19" xfId="0" applyNumberFormat="1" applyFont="1" applyFill="1" applyBorder="1" applyAlignment="1" applyProtection="1">
      <alignment horizontal="right" vertical="center" indent="2"/>
      <protection hidden="1"/>
    </xf>
    <xf numFmtId="168" fontId="3" fillId="3" borderId="2" xfId="0" applyNumberFormat="1" applyFont="1" applyFill="1" applyBorder="1" applyAlignment="1" applyProtection="1">
      <alignment horizontal="right" vertical="center" indent="2"/>
      <protection hidden="1"/>
    </xf>
    <xf numFmtId="0" fontId="3" fillId="0" borderId="1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39" xfId="0" applyNumberFormat="1" applyFont="1" applyBorder="1" applyAlignment="1">
      <alignment horizontal="center" vertical="center" wrapText="1" shrinkToFit="1"/>
    </xf>
    <xf numFmtId="165" fontId="5" fillId="0" borderId="21" xfId="0" applyNumberFormat="1" applyFont="1" applyBorder="1" applyAlignment="1">
      <alignment horizontal="center" vertical="center"/>
    </xf>
    <xf numFmtId="165" fontId="5" fillId="0" borderId="19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165" fontId="5" fillId="9" borderId="33" xfId="0" applyNumberFormat="1" applyFont="1" applyFill="1" applyBorder="1" applyAlignment="1">
      <alignment horizontal="center" vertical="center" wrapText="1"/>
    </xf>
    <xf numFmtId="165" fontId="5" fillId="8" borderId="19" xfId="0" applyNumberFormat="1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 shrinkToFit="1"/>
    </xf>
    <xf numFmtId="0" fontId="3" fillId="0" borderId="6" xfId="0" applyFont="1" applyBorder="1" applyAlignment="1">
      <alignment horizontal="left" vertical="center" wrapText="1" shrinkToFit="1"/>
    </xf>
    <xf numFmtId="4" fontId="3" fillId="3" borderId="9" xfId="0" applyNumberFormat="1" applyFont="1" applyFill="1" applyBorder="1" applyAlignment="1" applyProtection="1">
      <alignment horizontal="right" vertical="center" indent="2"/>
      <protection hidden="1"/>
    </xf>
    <xf numFmtId="4" fontId="3" fillId="3" borderId="36" xfId="0" applyNumberFormat="1" applyFont="1" applyFill="1" applyBorder="1" applyAlignment="1" applyProtection="1">
      <alignment horizontal="right" vertical="center" indent="2"/>
      <protection hidden="1"/>
    </xf>
    <xf numFmtId="167" fontId="3" fillId="2" borderId="9" xfId="1" applyNumberFormat="1" applyFont="1" applyFill="1" applyBorder="1" applyAlignment="1" applyProtection="1">
      <alignment vertical="center"/>
      <protection hidden="1"/>
    </xf>
    <xf numFmtId="167" fontId="3" fillId="0" borderId="5" xfId="1" applyNumberFormat="1" applyFont="1" applyBorder="1" applyAlignment="1" applyProtection="1">
      <alignment vertical="center"/>
      <protection hidden="1"/>
    </xf>
    <xf numFmtId="167" fontId="3" fillId="5" borderId="5" xfId="1" applyNumberFormat="1" applyFont="1" applyFill="1" applyBorder="1" applyAlignment="1" applyProtection="1">
      <alignment vertical="center"/>
      <protection hidden="1"/>
    </xf>
    <xf numFmtId="167" fontId="3" fillId="4" borderId="5" xfId="1" applyNumberFormat="1" applyFont="1" applyFill="1" applyBorder="1" applyAlignment="1" applyProtection="1">
      <alignment vertical="center"/>
      <protection hidden="1"/>
    </xf>
    <xf numFmtId="167" fontId="3" fillId="4" borderId="4" xfId="1" applyNumberFormat="1" applyFont="1" applyFill="1" applyBorder="1" applyAlignment="1" applyProtection="1">
      <alignment vertical="center"/>
      <protection hidden="1"/>
    </xf>
    <xf numFmtId="167" fontId="3" fillId="9" borderId="6" xfId="1" applyNumberFormat="1" applyFont="1" applyFill="1" applyBorder="1" applyAlignment="1" applyProtection="1">
      <alignment horizontal="right" vertical="center"/>
      <protection hidden="1"/>
    </xf>
    <xf numFmtId="167" fontId="3" fillId="8" borderId="9" xfId="1" applyNumberFormat="1" applyFont="1" applyFill="1" applyBorder="1" applyAlignment="1" applyProtection="1">
      <alignment horizontal="right" vertical="center"/>
      <protection hidden="1"/>
    </xf>
    <xf numFmtId="167" fontId="3" fillId="8" borderId="5" xfId="1" applyNumberFormat="1" applyFont="1" applyFill="1" applyBorder="1" applyAlignment="1" applyProtection="1">
      <alignment horizontal="right" vertical="center"/>
      <protection hidden="1"/>
    </xf>
    <xf numFmtId="167" fontId="3" fillId="8" borderId="6" xfId="1" applyNumberFormat="1" applyFont="1" applyFill="1" applyBorder="1" applyAlignment="1" applyProtection="1">
      <alignment horizontal="right" vertical="center"/>
      <protection hidden="1"/>
    </xf>
    <xf numFmtId="0" fontId="9" fillId="0" borderId="0" xfId="11"/>
    <xf numFmtId="44" fontId="9" fillId="0" borderId="0" xfId="1" applyFont="1"/>
    <xf numFmtId="44" fontId="0" fillId="0" borderId="0" xfId="1" applyFont="1"/>
    <xf numFmtId="167" fontId="3" fillId="8" borderId="11" xfId="1" quotePrefix="1" applyNumberFormat="1" applyFont="1" applyFill="1" applyBorder="1" applyAlignment="1" applyProtection="1">
      <alignment horizontal="right" vertical="center"/>
      <protection hidden="1"/>
    </xf>
    <xf numFmtId="167" fontId="3" fillId="8" borderId="1" xfId="1" applyNumberFormat="1" applyFont="1" applyFill="1" applyBorder="1" applyAlignment="1" applyProtection="1">
      <alignment horizontal="right" vertical="center"/>
      <protection hidden="1"/>
    </xf>
    <xf numFmtId="0" fontId="10" fillId="0" borderId="0" xfId="12"/>
    <xf numFmtId="0" fontId="10" fillId="0" borderId="0" xfId="13"/>
    <xf numFmtId="0" fontId="0" fillId="0" borderId="43" xfId="0" applyBorder="1"/>
    <xf numFmtId="0" fontId="0" fillId="0" borderId="44" xfId="0" applyBorder="1"/>
    <xf numFmtId="0" fontId="0" fillId="0" borderId="31" xfId="0" applyBorder="1"/>
    <xf numFmtId="0" fontId="0" fillId="0" borderId="39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49" fontId="5" fillId="0" borderId="48" xfId="0" applyNumberFormat="1" applyFont="1" applyBorder="1" applyAlignment="1">
      <alignment horizontal="center" vertical="center" wrapText="1" shrinkToFit="1"/>
    </xf>
    <xf numFmtId="165" fontId="5" fillId="11" borderId="48" xfId="0" applyNumberFormat="1" applyFont="1" applyFill="1" applyBorder="1" applyAlignment="1">
      <alignment horizontal="center" vertical="center" wrapText="1"/>
    </xf>
    <xf numFmtId="167" fontId="3" fillId="8" borderId="16" xfId="1" applyNumberFormat="1" applyFont="1" applyFill="1" applyBorder="1" applyAlignment="1" applyProtection="1">
      <alignment horizontal="right" vertical="center"/>
      <protection hidden="1"/>
    </xf>
    <xf numFmtId="0" fontId="3" fillId="0" borderId="48" xfId="0" applyFont="1" applyBorder="1" applyAlignment="1">
      <alignment horizontal="center" vertical="center" wrapText="1"/>
    </xf>
    <xf numFmtId="0" fontId="3" fillId="0" borderId="48" xfId="0" applyFont="1" applyBorder="1" applyAlignment="1">
      <alignment vertical="center" wrapText="1"/>
    </xf>
    <xf numFmtId="0" fontId="3" fillId="0" borderId="48" xfId="0" applyFont="1" applyBorder="1" applyAlignment="1">
      <alignment horizontal="left" vertical="center" shrinkToFit="1"/>
    </xf>
    <xf numFmtId="168" fontId="3" fillId="3" borderId="48" xfId="0" applyNumberFormat="1" applyFont="1" applyFill="1" applyBorder="1" applyAlignment="1" applyProtection="1">
      <alignment horizontal="right" vertical="center" indent="2"/>
      <protection hidden="1"/>
    </xf>
    <xf numFmtId="167" fontId="3" fillId="2" borderId="48" xfId="1" applyNumberFormat="1" applyFont="1" applyFill="1" applyBorder="1" applyAlignment="1" applyProtection="1">
      <alignment vertical="center"/>
      <protection hidden="1"/>
    </xf>
    <xf numFmtId="167" fontId="3" fillId="10" borderId="48" xfId="1" applyNumberFormat="1" applyFont="1" applyFill="1" applyBorder="1" applyAlignment="1" applyProtection="1">
      <alignment vertical="center"/>
      <protection hidden="1"/>
    </xf>
    <xf numFmtId="170" fontId="3" fillId="10" borderId="48" xfId="2" applyNumberFormat="1" applyFont="1" applyFill="1" applyBorder="1" applyAlignment="1" applyProtection="1">
      <alignment vertical="center"/>
      <protection hidden="1"/>
    </xf>
    <xf numFmtId="167" fontId="3" fillId="0" borderId="48" xfId="1" applyNumberFormat="1" applyFont="1" applyBorder="1" applyAlignment="1" applyProtection="1">
      <alignment vertical="center"/>
      <protection hidden="1"/>
    </xf>
    <xf numFmtId="167" fontId="3" fillId="5" borderId="48" xfId="1" applyNumberFormat="1" applyFont="1" applyFill="1" applyBorder="1" applyAlignment="1" applyProtection="1">
      <alignment vertical="center"/>
      <protection hidden="1"/>
    </xf>
    <xf numFmtId="167" fontId="3" fillId="4" borderId="48" xfId="1" applyNumberFormat="1" applyFont="1" applyFill="1" applyBorder="1" applyAlignment="1" applyProtection="1">
      <alignment vertical="center"/>
      <protection hidden="1"/>
    </xf>
    <xf numFmtId="167" fontId="3" fillId="11" borderId="48" xfId="1" applyNumberFormat="1" applyFont="1" applyFill="1" applyBorder="1" applyAlignment="1" applyProtection="1">
      <alignment vertical="center"/>
      <protection hidden="1"/>
    </xf>
    <xf numFmtId="49" fontId="3" fillId="0" borderId="48" xfId="0" applyNumberFormat="1" applyFont="1" applyBorder="1" applyAlignment="1">
      <alignment horizontal="left" vertical="center"/>
    </xf>
    <xf numFmtId="49" fontId="3" fillId="0" borderId="48" xfId="0" applyNumberFormat="1" applyFont="1" applyBorder="1" applyAlignment="1">
      <alignment horizontal="center" vertical="center" shrinkToFit="1"/>
    </xf>
    <xf numFmtId="44" fontId="3" fillId="0" borderId="48" xfId="1" applyFont="1" applyBorder="1" applyAlignment="1">
      <alignment vertical="center"/>
    </xf>
    <xf numFmtId="4" fontId="3" fillId="0" borderId="48" xfId="1" applyNumberFormat="1" applyFont="1" applyBorder="1" applyAlignment="1">
      <alignment vertical="center"/>
    </xf>
    <xf numFmtId="167" fontId="3" fillId="0" borderId="48" xfId="1" applyNumberFormat="1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5" fillId="0" borderId="48" xfId="0" applyFont="1" applyBorder="1" applyAlignment="1">
      <alignment horizontal="center" vertical="center" wrapText="1"/>
    </xf>
    <xf numFmtId="49" fontId="5" fillId="0" borderId="48" xfId="0" applyNumberFormat="1" applyFont="1" applyBorder="1" applyAlignment="1">
      <alignment horizontal="left" vertical="center"/>
    </xf>
    <xf numFmtId="49" fontId="5" fillId="0" borderId="48" xfId="0" applyNumberFormat="1" applyFont="1" applyBorder="1" applyAlignment="1">
      <alignment horizontal="center" vertical="center" wrapText="1"/>
    </xf>
    <xf numFmtId="49" fontId="5" fillId="0" borderId="48" xfId="0" applyNumberFormat="1" applyFont="1" applyBorder="1" applyAlignment="1">
      <alignment horizontal="center" vertical="center" shrinkToFit="1"/>
    </xf>
    <xf numFmtId="0" fontId="3" fillId="0" borderId="49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left" vertical="center" wrapText="1"/>
    </xf>
    <xf numFmtId="165" fontId="3" fillId="0" borderId="48" xfId="0" applyNumberFormat="1" applyFont="1" applyBorder="1" applyAlignment="1">
      <alignment horizontal="left" vertical="center" wrapText="1"/>
    </xf>
    <xf numFmtId="4" fontId="3" fillId="3" borderId="48" xfId="0" applyNumberFormat="1" applyFont="1" applyFill="1" applyBorder="1" applyAlignment="1" applyProtection="1">
      <alignment horizontal="right" vertical="center" indent="2"/>
      <protection hidden="1"/>
    </xf>
    <xf numFmtId="167" fontId="3" fillId="11" borderId="48" xfId="1" applyNumberFormat="1" applyFont="1" applyFill="1" applyBorder="1" applyAlignment="1" applyProtection="1">
      <alignment horizontal="right" vertical="center"/>
      <protection hidden="1"/>
    </xf>
    <xf numFmtId="0" fontId="3" fillId="0" borderId="48" xfId="0" applyFont="1" applyBorder="1" applyAlignment="1">
      <alignment horizontal="left" vertical="center" wrapText="1" shrinkToFit="1"/>
    </xf>
    <xf numFmtId="165" fontId="12" fillId="0" borderId="35" xfId="0" applyNumberFormat="1" applyFont="1" applyBorder="1" applyAlignment="1">
      <alignment horizontal="center" vertical="center" wrapText="1"/>
    </xf>
    <xf numFmtId="165" fontId="12" fillId="0" borderId="50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165" fontId="5" fillId="8" borderId="40" xfId="0" applyNumberFormat="1" applyFont="1" applyFill="1" applyBorder="1" applyAlignment="1">
      <alignment horizontal="center" vertical="center"/>
    </xf>
    <xf numFmtId="165" fontId="5" fillId="8" borderId="41" xfId="0" applyNumberFormat="1" applyFont="1" applyFill="1" applyBorder="1" applyAlignment="1">
      <alignment horizontal="center" vertical="center"/>
    </xf>
    <xf numFmtId="165" fontId="5" fillId="8" borderId="42" xfId="0" applyNumberFormat="1" applyFont="1" applyFill="1" applyBorder="1" applyAlignment="1">
      <alignment horizontal="center" vertical="center"/>
    </xf>
    <xf numFmtId="165" fontId="5" fillId="0" borderId="48" xfId="0" applyNumberFormat="1" applyFont="1" applyBorder="1" applyAlignment="1">
      <alignment horizontal="center" vertical="center"/>
    </xf>
    <xf numFmtId="44" fontId="5" fillId="0" borderId="48" xfId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 shrinkToFit="1"/>
    </xf>
    <xf numFmtId="49" fontId="5" fillId="0" borderId="35" xfId="0" applyNumberFormat="1" applyFont="1" applyBorder="1" applyAlignment="1">
      <alignment horizontal="center" vertical="center" wrapText="1" shrinkToFit="1"/>
    </xf>
    <xf numFmtId="165" fontId="5" fillId="8" borderId="7" xfId="0" applyNumberFormat="1" applyFont="1" applyFill="1" applyBorder="1" applyAlignment="1">
      <alignment horizontal="center" vertical="center"/>
    </xf>
    <xf numFmtId="165" fontId="5" fillId="8" borderId="2" xfId="0" applyNumberFormat="1" applyFont="1" applyFill="1" applyBorder="1" applyAlignment="1">
      <alignment horizontal="center" vertical="center"/>
    </xf>
    <xf numFmtId="165" fontId="5" fillId="8" borderId="8" xfId="0" applyNumberFormat="1" applyFont="1" applyFill="1" applyBorder="1" applyAlignment="1">
      <alignment horizontal="center" vertical="center"/>
    </xf>
    <xf numFmtId="44" fontId="5" fillId="0" borderId="14" xfId="1" applyFont="1" applyBorder="1" applyAlignment="1">
      <alignment horizontal="center" vertical="center" shrinkToFit="1"/>
    </xf>
    <xf numFmtId="165" fontId="5" fillId="0" borderId="7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9" borderId="6" xfId="0" applyNumberFormat="1" applyFont="1" applyFill="1" applyBorder="1" applyAlignment="1">
      <alignment horizontal="center" vertical="center" wrapText="1"/>
    </xf>
    <xf numFmtId="165" fontId="5" fillId="9" borderId="27" xfId="0" applyNumberFormat="1" applyFont="1" applyFill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 wrapText="1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4" fontId="5" fillId="0" borderId="7" xfId="1" applyFont="1" applyBorder="1" applyAlignment="1">
      <alignment horizontal="center" vertical="center" shrinkToFit="1"/>
    </xf>
    <xf numFmtId="44" fontId="5" fillId="0" borderId="2" xfId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27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3" xfId="0" applyNumberFormat="1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wrapText="1" shrinkToFit="1"/>
    </xf>
    <xf numFmtId="49" fontId="5" fillId="0" borderId="34" xfId="0" applyNumberFormat="1" applyFont="1" applyBorder="1" applyAlignment="1">
      <alignment horizontal="center" vertical="center" wrapText="1" shrinkToFit="1"/>
    </xf>
  </cellXfs>
  <cellStyles count="14">
    <cellStyle name="Dziesiętny" xfId="10" builtinId="3"/>
    <cellStyle name="Normalny" xfId="0" builtinId="0"/>
    <cellStyle name="Normalny 2" xfId="7" xr:uid="{00000000-0005-0000-0000-000002000000}"/>
    <cellStyle name="Normalny 3" xfId="5" xr:uid="{00000000-0005-0000-0000-000003000000}"/>
    <cellStyle name="Normalny_Arkusz1" xfId="12" xr:uid="{00000000-0005-0000-0000-000004000000}"/>
    <cellStyle name="Normalny_Materiał" xfId="11" xr:uid="{00000000-0005-0000-0000-000005000000}"/>
    <cellStyle name="Normalny_Materiał_1" xfId="13" xr:uid="{00000000-0005-0000-0000-000006000000}"/>
    <cellStyle name="Procentowy" xfId="2" builtinId="5"/>
    <cellStyle name="Procentowy 2" xfId="3" xr:uid="{00000000-0005-0000-0000-000008000000}"/>
    <cellStyle name="Procentowy 3" xfId="9" xr:uid="{00000000-0005-0000-0000-000009000000}"/>
    <cellStyle name="Walutowy" xfId="1" builtinId="4"/>
    <cellStyle name="Walutowy 2" xfId="4" xr:uid="{00000000-0005-0000-0000-00000B000000}"/>
    <cellStyle name="Walutowy 3" xfId="8" xr:uid="{00000000-0005-0000-0000-00000C000000}"/>
    <cellStyle name="Walutowy 4" xfId="6" xr:uid="{00000000-0005-0000-0000-00000D000000}"/>
  </cellStyles>
  <dxfs count="74">
    <dxf>
      <font>
        <color rgb="FFC00000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rgb="FFCCCC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indexed="4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indexed="4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rgb="FFF9E659"/>
          <bgColor rgb="FFF9E65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\ &quot;zł&quot;_-;\-* #,##0\ &quot;zł&quot;_-;_-* &quot;-&quot;??\ &quot;zł&quot;_-;_-@_-"/>
      <fill>
        <patternFill patternType="solid">
          <fgColor indexed="64"/>
          <bgColor indexed="42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solid">
          <fgColor indexed="64"/>
          <bgColor indexed="43"/>
        </patternFill>
      </fill>
      <alignment horizontal="right" vertical="center" textRotation="0" wrapText="0" indent="2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solid">
          <fgColor indexed="64"/>
          <bgColor indexed="43"/>
        </patternFill>
      </fill>
      <alignment horizontal="right" vertical="center" textRotation="0" wrapText="0" indent="2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solid">
          <fgColor indexed="64"/>
          <bgColor indexed="43"/>
        </patternFill>
      </fill>
      <alignment horizontal="right" vertical="center" textRotation="0" wrapText="0" indent="2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\ &quot;zł&quot;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CCFFCC"/>
      <color rgb="FFCCCCFF"/>
      <color rgb="FFF9E659"/>
      <color rgb="FFFFFF99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2" displayName="Tabela2" ref="A2:AA741" totalsRowShown="0" headerRowDxfId="36" tableBorderDxfId="35">
  <autoFilter ref="A2:AA741" xr:uid="{00000000-0009-0000-0100-000002000000}"/>
  <tableColumns count="27">
    <tableColumn id="1" xr3:uid="{00000000-0010-0000-0000-000001000000}" name="Lp." dataDxfId="34">
      <calculatedColumnFormula>A2+1</calculatedColumnFormula>
    </tableColumn>
    <tableColumn id="2" xr3:uid="{00000000-0010-0000-0000-000002000000}" name="Klasyf.: Wyrób / Zakup" dataDxfId="33"/>
    <tableColumn id="3" xr3:uid="{00000000-0010-0000-0000-000003000000}" name="Nazwa / typ" dataDxfId="32"/>
    <tableColumn id="4" xr3:uid="{00000000-0010-0000-0000-000004000000}" name="Indeks"/>
    <tableColumn id="5" xr3:uid="{00000000-0010-0000-0000-000005000000}" name="Nr rysunku"/>
    <tableColumn id="6" xr3:uid="{00000000-0010-0000-0000-000006000000}" name="Rbh wyrób + półwyroby" dataDxfId="31"/>
    <tableColumn id="7" xr3:uid="{00000000-0010-0000-0000-000007000000}" name="Kolumna1" dataDxfId="30"/>
    <tableColumn id="8" xr3:uid="{00000000-0010-0000-0000-000008000000}" name="Kolumna2" dataDxfId="29"/>
    <tableColumn id="9" xr3:uid="{00000000-0010-0000-0000-000009000000}" name="Wycena 2018" dataDxfId="28"/>
    <tableColumn id="10" xr3:uid="{00000000-0010-0000-0000-00000A000000}" name="Kolumna3" dataDxfId="27"/>
    <tableColumn id="11" xr3:uid="{00000000-0010-0000-0000-00000B000000}" name="Kolumna4" dataDxfId="26">
      <calculatedColumnFormula>F3*Dane!$C$14+G3*Dane!$C$15+H3*Dane!$C$16</calculatedColumnFormula>
    </tableColumn>
    <tableColumn id="12" xr3:uid="{00000000-0010-0000-0000-00000C000000}" name="Kolumna5" dataDxfId="25">
      <calculatedColumnFormula>F3*Dane!$F$14+G3*Dane!$F$15+H3*Dane!$F$17</calculatedColumnFormula>
    </tableColumn>
    <tableColumn id="13" xr3:uid="{00000000-0010-0000-0000-00000D000000}" name="Kolumna6" dataDxfId="24">
      <calculatedColumnFormula>F3*Dane!$H$14+G3*Dane!$H$15+H3*Dane!$H$16+(F3+G3+H3)*Dane!$C$22</calculatedColumnFormula>
    </tableColumn>
    <tableColumn id="14" xr3:uid="{00000000-0010-0000-0000-00000E000000}" name="Kolumna7" dataDxfId="23">
      <calculatedColumnFormula>SUM(I3:M3)</calculatedColumnFormula>
    </tableColumn>
    <tableColumn id="15" xr3:uid="{00000000-0010-0000-0000-00000F000000}" name="Kolumna8" dataDxfId="22">
      <calculatedColumnFormula>IF(B3="W",N3*Dane!$D$2,N3*Dane!$H$2)</calculatedColumnFormula>
    </tableColumn>
    <tableColumn id="16" xr3:uid="{00000000-0010-0000-0000-000010000000}" name="Kolumna9" dataDxfId="21">
      <calculatedColumnFormula>SUM(N3:O3)</calculatedColumnFormula>
    </tableColumn>
    <tableColumn id="17" xr3:uid="{00000000-0010-0000-0000-000011000000}" name="Kolumna10" dataDxfId="20">
      <calculatedColumnFormula>IF(B3="W",N3*Dane!$C$23,N3*Dane!$C$23)</calculatedColumnFormula>
    </tableColumn>
    <tableColumn id="18" xr3:uid="{00000000-0010-0000-0000-000012000000}" name="Kolumna11" dataDxfId="19">
      <calculatedColumnFormula>IF(B3="W",(N3*Dane!$D$3)-Q3,(N3*Dane!$H$3)-Q3)</calculatedColumnFormula>
    </tableColumn>
    <tableColumn id="19" xr3:uid="{00000000-0010-0000-0000-000013000000}" name="Kolumna12" dataDxfId="18">
      <calculatedColumnFormula>SUM(P3:R3)</calculatedColumnFormula>
    </tableColumn>
    <tableColumn id="20" xr3:uid="{00000000-0010-0000-0000-000014000000}" name="Kolumna13" dataDxfId="17">
      <calculatedColumnFormula>S3*0.1</calculatedColumnFormula>
    </tableColumn>
    <tableColumn id="21" xr3:uid="{00000000-0010-0000-0000-000015000000}" name="Kolumna14" dataDxfId="16">
      <calculatedColumnFormula>S3*0.2</calculatedColumnFormula>
    </tableColumn>
    <tableColumn id="22" xr3:uid="{00000000-0010-0000-0000-000016000000}" name="Kolumna15" dataDxfId="15">
      <calculatedColumnFormula>SUM(S3:T3)</calculatedColumnFormula>
    </tableColumn>
    <tableColumn id="23" xr3:uid="{00000000-0010-0000-0000-000017000000}" name="Kolumna16" dataDxfId="14">
      <calculatedColumnFormula>SUM(S3,U3)</calculatedColumnFormula>
    </tableColumn>
    <tableColumn id="24" xr3:uid="{00000000-0010-0000-0000-000018000000}" name="Cena oferowana 2018" dataDxfId="13"/>
    <tableColumn id="25" xr3:uid="{00000000-0010-0000-0000-000019000000}" name="Usługi wycena 2018" dataDxfId="12"/>
    <tableColumn id="26" xr3:uid="{00000000-0010-0000-0000-00001A000000}" name="Kolumna17" dataDxfId="11"/>
    <tableColumn id="27" xr3:uid="{00000000-0010-0000-0000-00001B000000}" name="Kolumna18" dataDxfId="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theme="6" tint="0.39997558519241921"/>
  </sheetPr>
  <dimension ref="A1:AD53"/>
  <sheetViews>
    <sheetView tabSelected="1" workbookViewId="0">
      <pane xSplit="3" ySplit="2" topLeftCell="AA3" activePane="bottomRight" state="frozen"/>
      <selection pane="topRight" activeCell="F1" sqref="F1"/>
      <selection pane="bottomLeft" activeCell="A4" sqref="A4"/>
      <selection pane="bottomRight" activeCell="B2" sqref="B2"/>
    </sheetView>
  </sheetViews>
  <sheetFormatPr defaultRowHeight="31.5" customHeight="1" outlineLevelCol="2"/>
  <cols>
    <col min="1" max="1" width="5.7109375" style="19" customWidth="1"/>
    <col min="2" max="2" width="77.28515625" style="51" customWidth="1"/>
    <col min="3" max="3" width="36.28515625" style="20" hidden="1" customWidth="1"/>
    <col min="4" max="4" width="22.42578125" style="21" hidden="1" customWidth="1"/>
    <col min="5" max="5" width="22.42578125" style="21" hidden="1" customWidth="1" outlineLevel="1"/>
    <col min="6" max="8" width="12.7109375" style="9" hidden="1" customWidth="1" outlineLevel="2"/>
    <col min="9" max="11" width="12.7109375" style="22" hidden="1" customWidth="1" outlineLevel="2"/>
    <col min="12" max="15" width="12.7109375" style="9" hidden="1" customWidth="1" outlineLevel="1"/>
    <col min="16" max="16" width="21.42578125" style="9" hidden="1" customWidth="1" outlineLevel="2"/>
    <col min="17" max="17" width="13.28515625" style="9" hidden="1" customWidth="1" outlineLevel="2"/>
    <col min="18" max="18" width="14.42578125" style="46" hidden="1" customWidth="1" outlineLevel="2"/>
    <col min="19" max="19" width="18.85546875" style="9" hidden="1" customWidth="1" outlineLevel="1"/>
    <col min="20" max="20" width="14.5703125" style="9" hidden="1" customWidth="1" outlineLevel="1"/>
    <col min="21" max="21" width="12.7109375" style="9" hidden="1" customWidth="1" outlineLevel="1"/>
    <col min="22" max="22" width="18.7109375" style="9" hidden="1" customWidth="1" outlineLevel="1"/>
    <col min="23" max="24" width="11.42578125" style="9" hidden="1" customWidth="1" outlineLevel="1"/>
    <col min="25" max="25" width="15.7109375" style="9" hidden="1" customWidth="1" collapsed="1"/>
    <col min="26" max="26" width="15.7109375" style="9" hidden="1" customWidth="1"/>
    <col min="27" max="27" width="20.7109375" style="8" bestFit="1" customWidth="1"/>
    <col min="28" max="28" width="10.140625" style="8" hidden="1" customWidth="1"/>
    <col min="29" max="29" width="12.28515625" style="8" hidden="1" customWidth="1"/>
    <col min="30" max="30" width="15" style="8" hidden="1" customWidth="1"/>
    <col min="31" max="31" width="9.140625" style="8"/>
    <col min="32" max="32" width="10.42578125" style="8" bestFit="1" customWidth="1"/>
    <col min="33" max="33" width="10.42578125" style="8" customWidth="1"/>
    <col min="34" max="16384" width="9.140625" style="8"/>
  </cols>
  <sheetData>
    <row r="1" spans="1:30" ht="31.5" customHeight="1" thickBot="1">
      <c r="A1" s="249" t="s">
        <v>3276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</row>
    <row r="2" spans="1:30" ht="31.5" customHeight="1" thickBot="1">
      <c r="A2" s="239" t="s">
        <v>1</v>
      </c>
      <c r="B2" s="240" t="s">
        <v>3275</v>
      </c>
      <c r="C2" s="241" t="s">
        <v>886</v>
      </c>
      <c r="D2" s="242" t="s">
        <v>3</v>
      </c>
      <c r="E2" s="219" t="s">
        <v>896</v>
      </c>
      <c r="F2" s="256" t="s">
        <v>4</v>
      </c>
      <c r="G2" s="256"/>
      <c r="H2" s="256"/>
      <c r="I2" s="256" t="s">
        <v>5</v>
      </c>
      <c r="J2" s="256"/>
      <c r="K2" s="256"/>
      <c r="L2" s="255" t="s">
        <v>3257</v>
      </c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20" t="s">
        <v>3259</v>
      </c>
      <c r="AB2" s="252" t="s">
        <v>3258</v>
      </c>
      <c r="AC2" s="253"/>
      <c r="AD2" s="254"/>
    </row>
    <row r="3" spans="1:30" ht="31.5" customHeight="1" thickBot="1">
      <c r="A3" s="243">
        <v>1</v>
      </c>
      <c r="B3" s="244" t="s">
        <v>1462</v>
      </c>
      <c r="C3" s="245"/>
      <c r="D3" s="224" t="s">
        <v>1345</v>
      </c>
      <c r="E3" s="224"/>
      <c r="F3" s="246"/>
      <c r="G3" s="246"/>
      <c r="H3" s="246"/>
      <c r="I3" s="246"/>
      <c r="J3" s="246"/>
      <c r="K3" s="246"/>
      <c r="L3" s="226">
        <v>10</v>
      </c>
      <c r="M3" s="227"/>
      <c r="N3" s="228">
        <f t="shared" ref="N3" si="0">(M3-L3)/L3</f>
        <v>-1</v>
      </c>
      <c r="O3" s="229">
        <v>0</v>
      </c>
      <c r="P3" s="229">
        <f>F3*Dane!$C$14+G3*Dane!$C$15+H3*Dane!$C$17</f>
        <v>0</v>
      </c>
      <c r="Q3" s="229">
        <f>F3*Dane!$F$14+G3*Dane!$F$15+H3*Dane!$F$17</f>
        <v>0</v>
      </c>
      <c r="R3" s="229">
        <f>F3*Dane!$H$14+G3*Dane!$H$15+H3*Dane!$H$16+(F3+G3+H3)*Dane!$C$22</f>
        <v>0</v>
      </c>
      <c r="S3" s="230">
        <f t="shared" ref="S3" si="1">SUM(L3,O3:R3)</f>
        <v>10</v>
      </c>
      <c r="T3" s="229">
        <f>S3*Dane!$D$2</f>
        <v>2</v>
      </c>
      <c r="U3" s="229">
        <v>0</v>
      </c>
      <c r="V3" s="229">
        <f t="shared" ref="V3" si="2">SUM(S3:U3)</f>
        <v>12</v>
      </c>
      <c r="W3" s="229">
        <f t="shared" ref="W3" si="3">V3*0.1</f>
        <v>1.2000000000000002</v>
      </c>
      <c r="X3" s="229">
        <f t="shared" ref="X3" si="4">V3*0.2</f>
        <v>2.4000000000000004</v>
      </c>
      <c r="Y3" s="231">
        <f t="shared" ref="Y3" si="5">SUM(V3:W3)</f>
        <v>13.2</v>
      </c>
      <c r="Z3" s="231">
        <f t="shared" ref="Z3" si="6">SUM(V3,X3)</f>
        <v>14.4</v>
      </c>
      <c r="AA3" s="247"/>
      <c r="AB3" s="157" t="str">
        <f>IFERROR(IF(#REF!="W",$AA3*Dane!$D$6,"-"),"-")</f>
        <v>-</v>
      </c>
      <c r="AC3" s="139" t="str">
        <f>IFERROR(IF(#REF!="W",$AA3*Dane!$D$7,"-"),"-")</f>
        <v>-</v>
      </c>
      <c r="AD3" s="158" t="str">
        <f>IFERROR(IF(#REF!="W",$AA3*Dane!$D$8,"-"),"-")</f>
        <v>-</v>
      </c>
    </row>
    <row r="4" spans="1:30" ht="31.5" customHeight="1" thickBot="1">
      <c r="A4" s="243">
        <v>2</v>
      </c>
      <c r="B4" s="245" t="s">
        <v>135</v>
      </c>
      <c r="C4" s="245"/>
      <c r="D4" s="224" t="s">
        <v>457</v>
      </c>
      <c r="E4" s="224"/>
      <c r="F4" s="246"/>
      <c r="G4" s="246"/>
      <c r="H4" s="246"/>
      <c r="I4" s="246"/>
      <c r="J4" s="246"/>
      <c r="K4" s="246"/>
      <c r="L4" s="226">
        <v>113.006</v>
      </c>
      <c r="M4" s="227">
        <f>VLOOKUP($D4,Materiał!$B$2:$E$1153,3,0)</f>
        <v>113.006</v>
      </c>
      <c r="N4" s="228">
        <f t="shared" ref="N4:N6" si="7">(M4-L4)/L4</f>
        <v>0</v>
      </c>
      <c r="O4" s="229">
        <v>0</v>
      </c>
      <c r="P4" s="229">
        <f>F4*Dane!$C$14+G4*Dane!$C$15+H4*Dane!$C$17</f>
        <v>0</v>
      </c>
      <c r="Q4" s="229">
        <f>F4*Dane!$F$14+G4*Dane!$F$15+H4*Dane!$F$17</f>
        <v>0</v>
      </c>
      <c r="R4" s="229">
        <f>F4*Dane!$H$14+G4*Dane!$H$15+H4*Dane!$H$16+(F4+G4+H4)*Dane!$C$22</f>
        <v>0</v>
      </c>
      <c r="S4" s="230">
        <f t="shared" ref="S4:S6" si="8">SUM(L4,O4:R4)</f>
        <v>113.006</v>
      </c>
      <c r="T4" s="229">
        <f>S4*Dane!$D$2</f>
        <v>22.601200000000002</v>
      </c>
      <c r="U4" s="229">
        <v>0</v>
      </c>
      <c r="V4" s="229">
        <f t="shared" ref="V4:V6" si="9">SUM(S4:U4)</f>
        <v>135.60720000000001</v>
      </c>
      <c r="W4" s="229">
        <f t="shared" ref="W4:W6" si="10">V4*0.1</f>
        <v>13.560720000000002</v>
      </c>
      <c r="X4" s="229">
        <f t="shared" ref="X4:X6" si="11">V4*0.2</f>
        <v>27.121440000000003</v>
      </c>
      <c r="Y4" s="231">
        <f t="shared" ref="Y4:Y6" si="12">SUM(V4:W4)</f>
        <v>149.16792000000001</v>
      </c>
      <c r="Z4" s="231">
        <f t="shared" ref="Z4:Z6" si="13">SUM(V4,X4)</f>
        <v>162.72864000000001</v>
      </c>
      <c r="AA4" s="247"/>
      <c r="AB4" s="157" t="str">
        <f>IFERROR(IF(#REF!="W",$AA4*Dane!$D$6,"-"),"-")</f>
        <v>-</v>
      </c>
      <c r="AC4" s="139" t="str">
        <f>IFERROR(IF(#REF!="W",$AA4*Dane!$D$7,"-"),"-")</f>
        <v>-</v>
      </c>
      <c r="AD4" s="158" t="str">
        <f>IFERROR(IF(#REF!="W",$AA4*Dane!$D$8,"-"),"-")</f>
        <v>-</v>
      </c>
    </row>
    <row r="5" spans="1:30" ht="31.5" customHeight="1" thickBot="1">
      <c r="A5" s="243">
        <v>3</v>
      </c>
      <c r="B5" s="245" t="s">
        <v>1698</v>
      </c>
      <c r="C5" s="245" t="str">
        <f t="shared" ref="C5" si="14">MID(B5,FIND("E1",B5,1),50)</f>
        <v>E16-M42 (C40) (2000V 450A),zacisk przyłączeniowy P</v>
      </c>
      <c r="D5" s="224" t="s">
        <v>1715</v>
      </c>
      <c r="E5" s="224"/>
      <c r="F5" s="246"/>
      <c r="G5" s="246"/>
      <c r="H5" s="246"/>
      <c r="I5" s="246"/>
      <c r="J5" s="246"/>
      <c r="K5" s="246"/>
      <c r="L5" s="226">
        <v>397.5675</v>
      </c>
      <c r="M5" s="227">
        <f>VLOOKUP($D5,Materiał!$B$2:$E$1153,3,0)</f>
        <v>332.5</v>
      </c>
      <c r="N5" s="228">
        <f t="shared" si="7"/>
        <v>-0.16366403189395509</v>
      </c>
      <c r="O5" s="229">
        <v>0</v>
      </c>
      <c r="P5" s="229">
        <f>F5*Dane!$C$14+G5*Dane!$C$15+H5*Dane!$C$17</f>
        <v>0</v>
      </c>
      <c r="Q5" s="229">
        <f>F5*Dane!$F$14+G5*Dane!$F$15+H5*Dane!$F$17</f>
        <v>0</v>
      </c>
      <c r="R5" s="229">
        <f>F5*Dane!$H$14+G5*Dane!$H$15+H5*Dane!$H$16+(F5+G5+H5)*Dane!$C$22</f>
        <v>0</v>
      </c>
      <c r="S5" s="230">
        <f t="shared" si="8"/>
        <v>397.5675</v>
      </c>
      <c r="T5" s="229">
        <f>S5*Dane!$D$2</f>
        <v>79.513500000000008</v>
      </c>
      <c r="U5" s="229">
        <v>0</v>
      </c>
      <c r="V5" s="229">
        <f t="shared" si="9"/>
        <v>477.08100000000002</v>
      </c>
      <c r="W5" s="229">
        <f t="shared" si="10"/>
        <v>47.708100000000002</v>
      </c>
      <c r="X5" s="229">
        <f t="shared" si="11"/>
        <v>95.416200000000003</v>
      </c>
      <c r="Y5" s="231">
        <f t="shared" si="12"/>
        <v>524.78909999999996</v>
      </c>
      <c r="Z5" s="231">
        <f t="shared" si="13"/>
        <v>572.49720000000002</v>
      </c>
      <c r="AA5" s="247"/>
      <c r="AB5" s="157" t="str">
        <f>IFERROR(IF(#REF!="W",$AA5*Dane!$D$6,"-"),"-")</f>
        <v>-</v>
      </c>
      <c r="AC5" s="139" t="str">
        <f>IFERROR(IF(#REF!="W",$AA5*Dane!$D$7,"-"),"-")</f>
        <v>-</v>
      </c>
      <c r="AD5" s="158" t="str">
        <f>IFERROR(IF(#REF!="W",$AA5*Dane!$D$8,"-"),"-")</f>
        <v>-</v>
      </c>
    </row>
    <row r="6" spans="1:30" ht="31.5" customHeight="1" thickBot="1">
      <c r="A6" s="243">
        <v>4</v>
      </c>
      <c r="B6" s="244" t="s">
        <v>1465</v>
      </c>
      <c r="C6" s="245"/>
      <c r="D6" s="224" t="s">
        <v>1265</v>
      </c>
      <c r="E6" s="224"/>
      <c r="F6" s="246">
        <v>0</v>
      </c>
      <c r="G6" s="246">
        <v>1.5</v>
      </c>
      <c r="H6" s="246">
        <v>0.25</v>
      </c>
      <c r="I6" s="246"/>
      <c r="J6" s="246"/>
      <c r="K6" s="246"/>
      <c r="L6" s="226">
        <v>145.97</v>
      </c>
      <c r="M6" s="227">
        <f>VLOOKUP($D6,Materiał!$B$2:$E$1153,3,0)</f>
        <v>145.97</v>
      </c>
      <c r="N6" s="228">
        <f t="shared" si="7"/>
        <v>0</v>
      </c>
      <c r="O6" s="229">
        <v>0</v>
      </c>
      <c r="P6" s="229">
        <f>F6*Dane!$C$14+G6*Dane!$C$15+H6*Dane!$C$17</f>
        <v>59</v>
      </c>
      <c r="Q6" s="229">
        <f>F6*Dane!$F$14+G6*Dane!$F$15+H6*Dane!$F$17</f>
        <v>8.75</v>
      </c>
      <c r="R6" s="229">
        <f>F6*Dane!$H$14+G6*Dane!$H$15+H6*Dane!$H$16+(F6+G6+H6)*Dane!$C$22</f>
        <v>126</v>
      </c>
      <c r="S6" s="230">
        <f t="shared" si="8"/>
        <v>339.72</v>
      </c>
      <c r="T6" s="229">
        <f>S6*Dane!$D$2</f>
        <v>67.944000000000003</v>
      </c>
      <c r="U6" s="229">
        <v>0</v>
      </c>
      <c r="V6" s="229">
        <f t="shared" si="9"/>
        <v>407.66400000000004</v>
      </c>
      <c r="W6" s="229">
        <f t="shared" si="10"/>
        <v>40.766400000000004</v>
      </c>
      <c r="X6" s="229">
        <f t="shared" si="11"/>
        <v>81.532800000000009</v>
      </c>
      <c r="Y6" s="231">
        <f t="shared" si="12"/>
        <v>448.43040000000008</v>
      </c>
      <c r="Z6" s="231">
        <f t="shared" si="13"/>
        <v>489.19680000000005</v>
      </c>
      <c r="AA6" s="247"/>
      <c r="AB6" s="157" t="str">
        <f>IFERROR(IF(#REF!="W",$AA6*Dane!$D$6,"-"),"-")</f>
        <v>-</v>
      </c>
      <c r="AC6" s="139" t="str">
        <f>IFERROR(IF(#REF!="W",$AA6*Dane!$D$7,"-"),"-")</f>
        <v>-</v>
      </c>
      <c r="AD6" s="158" t="str">
        <f>IFERROR(IF(#REF!="W",$AA6*Dane!$D$8,"-"),"-")</f>
        <v>-</v>
      </c>
    </row>
    <row r="7" spans="1:30" ht="31.5" customHeight="1" thickBot="1">
      <c r="A7" s="243">
        <v>5</v>
      </c>
      <c r="B7" s="244" t="s">
        <v>1466</v>
      </c>
      <c r="C7" s="245"/>
      <c r="D7" s="224" t="s">
        <v>1533</v>
      </c>
      <c r="E7" s="224"/>
      <c r="F7" s="246">
        <v>0</v>
      </c>
      <c r="G7" s="246">
        <v>1.5</v>
      </c>
      <c r="H7" s="246">
        <v>0.25</v>
      </c>
      <c r="I7" s="246"/>
      <c r="J7" s="246"/>
      <c r="K7" s="246"/>
      <c r="L7" s="226">
        <v>150</v>
      </c>
      <c r="M7" s="227"/>
      <c r="N7" s="228">
        <f t="shared" ref="N7" si="15">(M7-L7)/L7</f>
        <v>-1</v>
      </c>
      <c r="O7" s="229">
        <v>0</v>
      </c>
      <c r="P7" s="229">
        <f>F7*Dane!$C$14+G7*Dane!$C$15+H7*Dane!$C$17</f>
        <v>59</v>
      </c>
      <c r="Q7" s="229">
        <f>F7*Dane!$F$14+G7*Dane!$F$15+H7*Dane!$F$17</f>
        <v>8.75</v>
      </c>
      <c r="R7" s="229">
        <f>F7*Dane!$H$14+G7*Dane!$H$15+H7*Dane!$H$16+(F7+G7+H7)*Dane!$C$22</f>
        <v>126</v>
      </c>
      <c r="S7" s="230">
        <f t="shared" ref="S7" si="16">SUM(L7,O7:R7)</f>
        <v>343.75</v>
      </c>
      <c r="T7" s="229">
        <f>S7*Dane!$D$2</f>
        <v>68.75</v>
      </c>
      <c r="U7" s="229">
        <v>0</v>
      </c>
      <c r="V7" s="229">
        <f t="shared" ref="V7" si="17">SUM(S7:U7)</f>
        <v>412.5</v>
      </c>
      <c r="W7" s="229">
        <f t="shared" ref="W7" si="18">V7*0.1</f>
        <v>41.25</v>
      </c>
      <c r="X7" s="229">
        <f t="shared" ref="X7" si="19">V7*0.2</f>
        <v>82.5</v>
      </c>
      <c r="Y7" s="231">
        <f t="shared" ref="Y7" si="20">SUM(V7:W7)</f>
        <v>453.75</v>
      </c>
      <c r="Z7" s="231">
        <f t="shared" ref="Z7" si="21">SUM(V7,X7)</f>
        <v>495</v>
      </c>
      <c r="AA7" s="247"/>
      <c r="AB7" s="157" t="str">
        <f>IFERROR(IF(#REF!="W",$AA7*Dane!$D$6,"-"),"-")</f>
        <v>-</v>
      </c>
      <c r="AC7" s="139" t="str">
        <f>IFERROR(IF(#REF!="W",$AA7*Dane!$D$7,"-"),"-")</f>
        <v>-</v>
      </c>
      <c r="AD7" s="158" t="str">
        <f>IFERROR(IF(#REF!="W",$AA7*Dane!$D$8,"-"),"-")</f>
        <v>-</v>
      </c>
    </row>
    <row r="8" spans="1:30" ht="31.5" customHeight="1" thickBot="1">
      <c r="A8" s="243">
        <v>6</v>
      </c>
      <c r="B8" s="245" t="s">
        <v>1594</v>
      </c>
      <c r="C8" s="245"/>
      <c r="D8" s="224" t="s">
        <v>1595</v>
      </c>
      <c r="E8" s="224"/>
      <c r="F8" s="246"/>
      <c r="G8" s="246"/>
      <c r="H8" s="246"/>
      <c r="I8" s="246"/>
      <c r="J8" s="246"/>
      <c r="K8" s="246"/>
      <c r="L8" s="226">
        <v>50</v>
      </c>
      <c r="M8" s="227"/>
      <c r="N8" s="228">
        <f t="shared" ref="N8:N15" si="22">(M8-L8)/L8</f>
        <v>-1</v>
      </c>
      <c r="O8" s="229">
        <v>0</v>
      </c>
      <c r="P8" s="229">
        <f>F8*Dane!$C$14+G8*Dane!$C$15+H8*Dane!$C$17</f>
        <v>0</v>
      </c>
      <c r="Q8" s="229">
        <f>F8*Dane!$F$14+G8*Dane!$F$15+H8*Dane!$F$17</f>
        <v>0</v>
      </c>
      <c r="R8" s="229">
        <f>F8*Dane!$H$14+G8*Dane!$H$15+H8*Dane!$H$16+(F8+G8+H8)*Dane!$C$22</f>
        <v>0</v>
      </c>
      <c r="S8" s="230">
        <f t="shared" ref="S8:S15" si="23">SUM(L8,O8:R8)</f>
        <v>50</v>
      </c>
      <c r="T8" s="229">
        <f>S8*Dane!$D$2</f>
        <v>10</v>
      </c>
      <c r="U8" s="229">
        <v>0</v>
      </c>
      <c r="V8" s="229">
        <f t="shared" ref="V8:V15" si="24">SUM(S8:U8)</f>
        <v>60</v>
      </c>
      <c r="W8" s="229">
        <f t="shared" ref="W8:W15" si="25">V8*0.1</f>
        <v>6</v>
      </c>
      <c r="X8" s="229">
        <f t="shared" ref="X8:X15" si="26">V8*0.2</f>
        <v>12</v>
      </c>
      <c r="Y8" s="231">
        <f t="shared" ref="Y8:Y15" si="27">SUM(V8:W8)</f>
        <v>66</v>
      </c>
      <c r="Z8" s="231">
        <f t="shared" ref="Z8:Z15" si="28">SUM(V8,X8)</f>
        <v>72</v>
      </c>
      <c r="AA8" s="247"/>
      <c r="AB8" s="157" t="str">
        <f>IFERROR(IF(#REF!="W",$AA8*Dane!$D$6,"-"),"-")</f>
        <v>-</v>
      </c>
      <c r="AC8" s="139" t="str">
        <f>IFERROR(IF(#REF!="W",$AA8*Dane!$D$7,"-"),"-")</f>
        <v>-</v>
      </c>
      <c r="AD8" s="158" t="str">
        <f>IFERROR(IF(#REF!="W",$AA8*Dane!$D$8,"-"),"-")</f>
        <v>-</v>
      </c>
    </row>
    <row r="9" spans="1:30" ht="31.5" customHeight="1" thickBot="1">
      <c r="A9" s="243">
        <v>7</v>
      </c>
      <c r="B9" s="244" t="s">
        <v>1469</v>
      </c>
      <c r="C9" s="245"/>
      <c r="D9" s="224" t="s">
        <v>1348</v>
      </c>
      <c r="E9" s="224"/>
      <c r="F9" s="246"/>
      <c r="G9" s="246"/>
      <c r="H9" s="246"/>
      <c r="I9" s="246"/>
      <c r="J9" s="246"/>
      <c r="K9" s="246"/>
      <c r="L9" s="226">
        <v>72</v>
      </c>
      <c r="M9" s="227">
        <f>VLOOKUP($D9,Materiał!$B$2:$E$1153,3,0)</f>
        <v>72</v>
      </c>
      <c r="N9" s="228">
        <f t="shared" si="22"/>
        <v>0</v>
      </c>
      <c r="O9" s="229">
        <v>0</v>
      </c>
      <c r="P9" s="229">
        <f>F9*Dane!$C$14+G9*Dane!$C$15+H9*Dane!$C$17</f>
        <v>0</v>
      </c>
      <c r="Q9" s="229">
        <f>F9*Dane!$F$14+G9*Dane!$F$15+H9*Dane!$F$17</f>
        <v>0</v>
      </c>
      <c r="R9" s="229">
        <f>F9*Dane!$H$14+G9*Dane!$H$15+H9*Dane!$H$16+(F9+G9+H9)*Dane!$C$22</f>
        <v>0</v>
      </c>
      <c r="S9" s="230">
        <f t="shared" si="23"/>
        <v>72</v>
      </c>
      <c r="T9" s="229">
        <f>S9*Dane!$D$2</f>
        <v>14.4</v>
      </c>
      <c r="U9" s="229">
        <v>0</v>
      </c>
      <c r="V9" s="229">
        <f t="shared" si="24"/>
        <v>86.4</v>
      </c>
      <c r="W9" s="229">
        <f t="shared" si="25"/>
        <v>8.64</v>
      </c>
      <c r="X9" s="229">
        <f t="shared" si="26"/>
        <v>17.28</v>
      </c>
      <c r="Y9" s="231">
        <f t="shared" si="27"/>
        <v>95.04</v>
      </c>
      <c r="Z9" s="231">
        <f t="shared" si="28"/>
        <v>103.68</v>
      </c>
      <c r="AA9" s="247"/>
      <c r="AB9" s="157" t="str">
        <f>IFERROR(IF(#REF!="W",$AA9*Dane!$D$6,"-"),"-")</f>
        <v>-</v>
      </c>
      <c r="AC9" s="139" t="str">
        <f>IFERROR(IF(#REF!="W",$AA9*Dane!$D$7,"-"),"-")</f>
        <v>-</v>
      </c>
      <c r="AD9" s="158" t="str">
        <f>IFERROR(IF(#REF!="W",$AA9*Dane!$D$8,"-"),"-")</f>
        <v>-</v>
      </c>
    </row>
    <row r="10" spans="1:30" ht="31.5" customHeight="1" thickBot="1">
      <c r="A10" s="243">
        <v>8</v>
      </c>
      <c r="B10" s="244" t="s">
        <v>1470</v>
      </c>
      <c r="C10" s="245"/>
      <c r="D10" s="224" t="s">
        <v>3256</v>
      </c>
      <c r="E10" s="224"/>
      <c r="F10" s="246"/>
      <c r="G10" s="246"/>
      <c r="H10" s="246"/>
      <c r="I10" s="246"/>
      <c r="J10" s="246"/>
      <c r="K10" s="246"/>
      <c r="L10" s="226">
        <v>110.715</v>
      </c>
      <c r="M10" s="227"/>
      <c r="N10" s="228">
        <f t="shared" si="22"/>
        <v>-1</v>
      </c>
      <c r="O10" s="229">
        <v>0</v>
      </c>
      <c r="P10" s="229">
        <f>F10*Dane!$C$14+G10*Dane!$C$15+H10*Dane!$C$17</f>
        <v>0</v>
      </c>
      <c r="Q10" s="229">
        <f>F10*Dane!$F$14+G10*Dane!$F$15+H10*Dane!$F$17</f>
        <v>0</v>
      </c>
      <c r="R10" s="229">
        <f>F10*Dane!$H$14+G10*Dane!$H$15+H10*Dane!$H$16+(F10+G10+H10)*Dane!$C$22</f>
        <v>0</v>
      </c>
      <c r="S10" s="230">
        <f t="shared" si="23"/>
        <v>110.715</v>
      </c>
      <c r="T10" s="229">
        <f>S10*Dane!$D$2</f>
        <v>22.143000000000001</v>
      </c>
      <c r="U10" s="229">
        <v>0</v>
      </c>
      <c r="V10" s="229">
        <f t="shared" si="24"/>
        <v>132.858</v>
      </c>
      <c r="W10" s="229">
        <f t="shared" si="25"/>
        <v>13.285800000000002</v>
      </c>
      <c r="X10" s="229">
        <f t="shared" si="26"/>
        <v>26.571600000000004</v>
      </c>
      <c r="Y10" s="231">
        <f t="shared" si="27"/>
        <v>146.1438</v>
      </c>
      <c r="Z10" s="231">
        <f t="shared" si="28"/>
        <v>159.42959999999999</v>
      </c>
      <c r="AA10" s="247"/>
      <c r="AB10" s="157" t="str">
        <f>IFERROR(IF(#REF!="W",$AA10*Dane!$D$6,"-"),"-")</f>
        <v>-</v>
      </c>
      <c r="AC10" s="139" t="str">
        <f>IFERROR(IF(#REF!="W",$AA10*Dane!$D$7,"-"),"-")</f>
        <v>-</v>
      </c>
      <c r="AD10" s="158" t="str">
        <f>IFERROR(IF(#REF!="W",$AA10*Dane!$D$8,"-"),"-")</f>
        <v>-</v>
      </c>
    </row>
    <row r="11" spans="1:30" ht="31.5" customHeight="1" thickBot="1">
      <c r="A11" s="243">
        <v>9</v>
      </c>
      <c r="B11" s="244" t="s">
        <v>1472</v>
      </c>
      <c r="C11" s="245"/>
      <c r="D11" s="224" t="s">
        <v>1172</v>
      </c>
      <c r="E11" s="224" t="s">
        <v>1173</v>
      </c>
      <c r="F11" s="246">
        <v>0</v>
      </c>
      <c r="G11" s="246">
        <v>1</v>
      </c>
      <c r="H11" s="246">
        <v>0.1</v>
      </c>
      <c r="I11" s="246"/>
      <c r="J11" s="246"/>
      <c r="K11" s="246"/>
      <c r="L11" s="226">
        <v>29.66</v>
      </c>
      <c r="M11" s="227">
        <f>VLOOKUP($D11,Materiał!$B$2:$E$1153,3,0)</f>
        <v>29.66</v>
      </c>
      <c r="N11" s="228">
        <f t="shared" si="22"/>
        <v>0</v>
      </c>
      <c r="O11" s="229">
        <v>0</v>
      </c>
      <c r="P11" s="229">
        <f>F11*Dane!$C$14+G11*Dane!$C$15+H11*Dane!$C$17</f>
        <v>36.799999999999997</v>
      </c>
      <c r="Q11" s="229">
        <f>F11*Dane!$F$14+G11*Dane!$F$15+H11*Dane!$F$17</f>
        <v>5.5</v>
      </c>
      <c r="R11" s="229">
        <f>F11*Dane!$H$14+G11*Dane!$H$15+H11*Dane!$H$16+(F11+G11+H11)*Dane!$C$22</f>
        <v>79.2</v>
      </c>
      <c r="S11" s="230">
        <f t="shared" si="23"/>
        <v>151.16</v>
      </c>
      <c r="T11" s="229">
        <f>S11*Dane!$D$2</f>
        <v>30.231999999999999</v>
      </c>
      <c r="U11" s="229">
        <v>0</v>
      </c>
      <c r="V11" s="229">
        <f t="shared" si="24"/>
        <v>181.392</v>
      </c>
      <c r="W11" s="229">
        <f t="shared" si="25"/>
        <v>18.139199999999999</v>
      </c>
      <c r="X11" s="229">
        <f t="shared" si="26"/>
        <v>36.278399999999998</v>
      </c>
      <c r="Y11" s="231">
        <f t="shared" si="27"/>
        <v>199.53119999999998</v>
      </c>
      <c r="Z11" s="231">
        <f t="shared" si="28"/>
        <v>217.6704</v>
      </c>
      <c r="AA11" s="247"/>
      <c r="AB11" s="157" t="str">
        <f>IFERROR(IF(#REF!="W",$AA11*Dane!$D$6,"-"),"-")</f>
        <v>-</v>
      </c>
      <c r="AC11" s="139" t="str">
        <f>IFERROR(IF(#REF!="W",$AA11*Dane!$D$7,"-"),"-")</f>
        <v>-</v>
      </c>
      <c r="AD11" s="158" t="str">
        <f>IFERROR(IF(#REF!="W",$AA11*Dane!$D$8,"-"),"-")</f>
        <v>-</v>
      </c>
    </row>
    <row r="12" spans="1:30" ht="31.5" customHeight="1" thickBot="1">
      <c r="A12" s="243">
        <v>10</v>
      </c>
      <c r="B12" s="245" t="s">
        <v>1295</v>
      </c>
      <c r="C12" s="245" t="s">
        <v>1138</v>
      </c>
      <c r="D12" s="224" t="s">
        <v>526</v>
      </c>
      <c r="E12" s="224"/>
      <c r="F12" s="246"/>
      <c r="G12" s="246"/>
      <c r="H12" s="246"/>
      <c r="I12" s="246"/>
      <c r="J12" s="246"/>
      <c r="K12" s="246"/>
      <c r="L12" s="226">
        <f>113*Dane!$D$4</f>
        <v>538.19640000000004</v>
      </c>
      <c r="M12" s="227">
        <f>VLOOKUP($D12,Materiał!$B$2:$E$1153,3,0)</f>
        <v>335</v>
      </c>
      <c r="N12" s="228">
        <f t="shared" si="22"/>
        <v>-0.37755064879661038</v>
      </c>
      <c r="O12" s="229">
        <v>0</v>
      </c>
      <c r="P12" s="229">
        <f>F12*Dane!$C$14+G12*Dane!$C$15+H12*Dane!$C$17</f>
        <v>0</v>
      </c>
      <c r="Q12" s="229">
        <f>F12*Dane!$F$14+G12*Dane!$F$15+H12*Dane!$F$17</f>
        <v>0</v>
      </c>
      <c r="R12" s="229">
        <f>F12*Dane!$H$14+G12*Dane!$H$15+H12*Dane!$H$16+(F12+G12+H12)*Dane!$C$22</f>
        <v>0</v>
      </c>
      <c r="S12" s="230">
        <f t="shared" si="23"/>
        <v>538.19640000000004</v>
      </c>
      <c r="T12" s="229">
        <f>S12*Dane!$D$2</f>
        <v>107.63928000000001</v>
      </c>
      <c r="U12" s="229">
        <v>0</v>
      </c>
      <c r="V12" s="229">
        <f t="shared" si="24"/>
        <v>645.83568000000002</v>
      </c>
      <c r="W12" s="229">
        <f t="shared" si="25"/>
        <v>64.583568</v>
      </c>
      <c r="X12" s="229">
        <f t="shared" si="26"/>
        <v>129.167136</v>
      </c>
      <c r="Y12" s="231">
        <f t="shared" si="27"/>
        <v>710.41924800000004</v>
      </c>
      <c r="Z12" s="231">
        <f t="shared" si="28"/>
        <v>775.00281600000005</v>
      </c>
      <c r="AA12" s="247"/>
      <c r="AB12" s="157">
        <f>$AA12*Dane!$D$6</f>
        <v>0</v>
      </c>
      <c r="AC12" s="139" t="str">
        <f>IFERROR(IF(#REF!="W",$AA12*Dane!$D$7,"-"),"-")</f>
        <v>-</v>
      </c>
      <c r="AD12" s="158">
        <f>$AA12*Dane!$D$8</f>
        <v>0</v>
      </c>
    </row>
    <row r="13" spans="1:30" ht="31.5" customHeight="1" thickBot="1">
      <c r="A13" s="243">
        <v>11</v>
      </c>
      <c r="B13" s="244" t="s">
        <v>1473</v>
      </c>
      <c r="C13" s="245"/>
      <c r="D13" s="224" t="s">
        <v>1351</v>
      </c>
      <c r="E13" s="224"/>
      <c r="F13" s="246"/>
      <c r="G13" s="246"/>
      <c r="H13" s="246"/>
      <c r="I13" s="246"/>
      <c r="J13" s="246"/>
      <c r="K13" s="246"/>
      <c r="L13" s="226">
        <f>270*Dane!$D$4</f>
        <v>1285.9560000000001</v>
      </c>
      <c r="M13" s="227"/>
      <c r="N13" s="228">
        <f t="shared" si="22"/>
        <v>-1</v>
      </c>
      <c r="O13" s="229">
        <v>0</v>
      </c>
      <c r="P13" s="229">
        <f>F13*Dane!$C$14+G13*Dane!$C$15+H13*Dane!$C$17</f>
        <v>0</v>
      </c>
      <c r="Q13" s="229">
        <f>F13*Dane!$F$14+G13*Dane!$F$15+H13*Dane!$F$17</f>
        <v>0</v>
      </c>
      <c r="R13" s="229">
        <f>F13*Dane!$H$14+G13*Dane!$H$15+H13*Dane!$H$16+(F13+G13+H13)*Dane!$C$22</f>
        <v>0</v>
      </c>
      <c r="S13" s="230">
        <f t="shared" si="23"/>
        <v>1285.9560000000001</v>
      </c>
      <c r="T13" s="229">
        <f>S13*Dane!$D$2</f>
        <v>257.19120000000004</v>
      </c>
      <c r="U13" s="229">
        <v>0</v>
      </c>
      <c r="V13" s="229">
        <f t="shared" si="24"/>
        <v>1543.1472000000001</v>
      </c>
      <c r="W13" s="229">
        <f t="shared" si="25"/>
        <v>154.31472000000002</v>
      </c>
      <c r="X13" s="229">
        <f t="shared" si="26"/>
        <v>308.62944000000005</v>
      </c>
      <c r="Y13" s="231">
        <f t="shared" si="27"/>
        <v>1697.4619200000002</v>
      </c>
      <c r="Z13" s="231">
        <f t="shared" si="28"/>
        <v>1851.77664</v>
      </c>
      <c r="AA13" s="247"/>
      <c r="AB13" s="157" t="str">
        <f>IFERROR(IF(#REF!="W",$AA13*Dane!$D$6,"-"),"-")</f>
        <v>-</v>
      </c>
      <c r="AC13" s="139" t="str">
        <f>IFERROR(IF(#REF!="W",$AA13*Dane!$D$7,"-"),"-")</f>
        <v>-</v>
      </c>
      <c r="AD13" s="158">
        <f>$AA13*Dane!$D$8</f>
        <v>0</v>
      </c>
    </row>
    <row r="14" spans="1:30" ht="31.5" customHeight="1" thickBot="1">
      <c r="A14" s="243">
        <v>12</v>
      </c>
      <c r="B14" s="244" t="s">
        <v>1474</v>
      </c>
      <c r="C14" s="245"/>
      <c r="D14" s="224" t="s">
        <v>1174</v>
      </c>
      <c r="E14" s="224" t="s">
        <v>1175</v>
      </c>
      <c r="F14" s="246">
        <v>0</v>
      </c>
      <c r="G14" s="246">
        <v>4.8</v>
      </c>
      <c r="H14" s="246">
        <v>0.1</v>
      </c>
      <c r="I14" s="246"/>
      <c r="J14" s="246"/>
      <c r="K14" s="246"/>
      <c r="L14" s="226">
        <v>352.76</v>
      </c>
      <c r="M14" s="227">
        <f>VLOOKUP($D14,Materiał!$B$2:$E$1153,3,0)</f>
        <v>352.76</v>
      </c>
      <c r="N14" s="228">
        <f t="shared" si="22"/>
        <v>0</v>
      </c>
      <c r="O14" s="229">
        <v>0</v>
      </c>
      <c r="P14" s="229">
        <f>F14*Dane!$C$14+G14*Dane!$C$15+H14*Dane!$C$17</f>
        <v>162.20000000000002</v>
      </c>
      <c r="Q14" s="229">
        <f>F14*Dane!$F$14+G14*Dane!$F$15+H14*Dane!$F$17</f>
        <v>24.5</v>
      </c>
      <c r="R14" s="229">
        <f>F14*Dane!$H$14+G14*Dane!$H$15+H14*Dane!$H$16+(F14+G14+H14)*Dane!$C$22</f>
        <v>352.79999999999995</v>
      </c>
      <c r="S14" s="230">
        <f t="shared" si="23"/>
        <v>892.26</v>
      </c>
      <c r="T14" s="229">
        <f>S14*Dane!$D$2</f>
        <v>178.452</v>
      </c>
      <c r="U14" s="229">
        <v>0</v>
      </c>
      <c r="V14" s="229">
        <f t="shared" si="24"/>
        <v>1070.712</v>
      </c>
      <c r="W14" s="229">
        <f t="shared" si="25"/>
        <v>107.0712</v>
      </c>
      <c r="X14" s="229">
        <f t="shared" si="26"/>
        <v>214.14240000000001</v>
      </c>
      <c r="Y14" s="231">
        <f t="shared" si="27"/>
        <v>1177.7832000000001</v>
      </c>
      <c r="Z14" s="231">
        <f t="shared" si="28"/>
        <v>1284.8543999999999</v>
      </c>
      <c r="AA14" s="247"/>
      <c r="AB14" s="157" t="str">
        <f>IFERROR(IF(#REF!="W",$AA14*Dane!$D$6,"-"),"-")</f>
        <v>-</v>
      </c>
      <c r="AC14" s="139" t="str">
        <f>IFERROR(IF(#REF!="W",$AA14*Dane!$D$7,"-"),"-")</f>
        <v>-</v>
      </c>
      <c r="AD14" s="158" t="str">
        <f>IFERROR(IF(#REF!="W",$AA14*Dane!$D$8,"-"),"-")</f>
        <v>-</v>
      </c>
    </row>
    <row r="15" spans="1:30" ht="31.5" customHeight="1" thickBot="1">
      <c r="A15" s="243">
        <v>13</v>
      </c>
      <c r="B15" s="244" t="s">
        <v>1475</v>
      </c>
      <c r="C15" s="245"/>
      <c r="D15" s="224" t="s">
        <v>1352</v>
      </c>
      <c r="E15" s="224"/>
      <c r="F15" s="246"/>
      <c r="G15" s="246"/>
      <c r="H15" s="246"/>
      <c r="I15" s="246"/>
      <c r="J15" s="246"/>
      <c r="K15" s="246"/>
      <c r="L15" s="226">
        <v>130</v>
      </c>
      <c r="M15" s="227">
        <f>VLOOKUP($D15,Materiał!$B$2:$E$1153,3,0)</f>
        <v>130</v>
      </c>
      <c r="N15" s="228">
        <f t="shared" si="22"/>
        <v>0</v>
      </c>
      <c r="O15" s="229">
        <v>0</v>
      </c>
      <c r="P15" s="229">
        <f>F15*Dane!$C$14+G15*Dane!$C$15+H15*Dane!$C$17</f>
        <v>0</v>
      </c>
      <c r="Q15" s="229">
        <f>F15*Dane!$F$14+G15*Dane!$F$15+H15*Dane!$F$17</f>
        <v>0</v>
      </c>
      <c r="R15" s="229">
        <f>F15*Dane!$H$14+G15*Dane!$H$15+H15*Dane!$H$16+(F15+G15+H15)*Dane!$C$22</f>
        <v>0</v>
      </c>
      <c r="S15" s="230">
        <f t="shared" si="23"/>
        <v>130</v>
      </c>
      <c r="T15" s="229">
        <f>S15*Dane!$D$2</f>
        <v>26</v>
      </c>
      <c r="U15" s="229">
        <v>0</v>
      </c>
      <c r="V15" s="229">
        <f t="shared" si="24"/>
        <v>156</v>
      </c>
      <c r="W15" s="229">
        <f t="shared" si="25"/>
        <v>15.600000000000001</v>
      </c>
      <c r="X15" s="229">
        <f t="shared" si="26"/>
        <v>31.200000000000003</v>
      </c>
      <c r="Y15" s="231">
        <f t="shared" si="27"/>
        <v>171.6</v>
      </c>
      <c r="Z15" s="231">
        <f t="shared" si="28"/>
        <v>187.2</v>
      </c>
      <c r="AA15" s="247"/>
      <c r="AB15" s="157" t="str">
        <f>IFERROR(IF(#REF!="W",$AA15*Dane!$D$6,"-"),"-")</f>
        <v>-</v>
      </c>
      <c r="AC15" s="139" t="str">
        <f>IFERROR(IF(#REF!="W",$AA15*Dane!$D$7,"-"),"-")</f>
        <v>-</v>
      </c>
      <c r="AD15" s="158" t="str">
        <f>IFERROR(IF(#REF!="W",$AA15*Dane!$D$8,"-"),"-")</f>
        <v>-</v>
      </c>
    </row>
    <row r="16" spans="1:30" ht="31.5" customHeight="1" thickBot="1">
      <c r="A16" s="243">
        <v>14</v>
      </c>
      <c r="B16" s="244" t="s">
        <v>1476</v>
      </c>
      <c r="C16" s="245"/>
      <c r="D16" s="224"/>
      <c r="E16" s="224" t="s">
        <v>1176</v>
      </c>
      <c r="F16" s="246">
        <v>0</v>
      </c>
      <c r="G16" s="246">
        <v>7</v>
      </c>
      <c r="H16" s="246">
        <v>3</v>
      </c>
      <c r="I16" s="246"/>
      <c r="J16" s="246"/>
      <c r="K16" s="246"/>
      <c r="L16" s="226">
        <v>297.51133499999997</v>
      </c>
      <c r="M16" s="227" t="e">
        <f>VLOOKUP($D16,Materiał!$B$2:$E$1153,3,0)</f>
        <v>#N/A</v>
      </c>
      <c r="N16" s="228" t="e">
        <f t="shared" ref="N16:N24" si="29">(M16-L16)/L16</f>
        <v>#N/A</v>
      </c>
      <c r="O16" s="229">
        <v>0</v>
      </c>
      <c r="P16" s="229">
        <f>F16*Dane!$C$14+G16*Dane!$C$15+H16*Dane!$C$17</f>
        <v>345</v>
      </c>
      <c r="Q16" s="229">
        <f>F16*Dane!$F$14+G16*Dane!$F$15+H16*Dane!$F$17</f>
        <v>50</v>
      </c>
      <c r="R16" s="229">
        <f>F16*Dane!$H$14+G16*Dane!$H$15+H16*Dane!$H$16+(F16+G16+H16)*Dane!$C$22</f>
        <v>720</v>
      </c>
      <c r="S16" s="230">
        <f t="shared" ref="S16:S24" si="30">SUM(L16,O16:R16)</f>
        <v>1412.5113349999999</v>
      </c>
      <c r="T16" s="229">
        <f>S16*Dane!$D$2</f>
        <v>282.50226700000002</v>
      </c>
      <c r="U16" s="229">
        <v>0</v>
      </c>
      <c r="V16" s="229">
        <f t="shared" ref="V16:V24" si="31">SUM(S16:U16)</f>
        <v>1695.013602</v>
      </c>
      <c r="W16" s="229">
        <f t="shared" ref="W16:W24" si="32">V16*0.1</f>
        <v>169.50136020000002</v>
      </c>
      <c r="X16" s="229">
        <f t="shared" ref="X16:X24" si="33">V16*0.2</f>
        <v>339.00272040000004</v>
      </c>
      <c r="Y16" s="231">
        <f t="shared" ref="Y16:Y24" si="34">SUM(V16:W16)</f>
        <v>1864.5149621999999</v>
      </c>
      <c r="Z16" s="231">
        <f t="shared" ref="Z16:Z24" si="35">SUM(V16,X16)</f>
        <v>2034.0163224</v>
      </c>
      <c r="AA16" s="247"/>
      <c r="AB16" s="157" t="str">
        <f>IFERROR(IF(#REF!="W",$AA16*Dane!$D$6,"-"),"-")</f>
        <v>-</v>
      </c>
      <c r="AC16" s="139" t="str">
        <f>IFERROR(IF(#REF!="W",$AA16*Dane!$D$7,"-"),"-")</f>
        <v>-</v>
      </c>
      <c r="AD16" s="158" t="str">
        <f>IFERROR(IF(#REF!="W",$AA16*Dane!$D$8,"-"),"-")</f>
        <v>-</v>
      </c>
    </row>
    <row r="17" spans="1:30" ht="31.5" customHeight="1" thickBot="1">
      <c r="A17" s="243">
        <v>15</v>
      </c>
      <c r="B17" s="244" t="s">
        <v>1477</v>
      </c>
      <c r="C17" s="245"/>
      <c r="D17" s="224" t="s">
        <v>1177</v>
      </c>
      <c r="E17" s="224" t="s">
        <v>1178</v>
      </c>
      <c r="F17" s="246">
        <v>0</v>
      </c>
      <c r="G17" s="246">
        <v>5.34</v>
      </c>
      <c r="H17" s="246">
        <v>0.1</v>
      </c>
      <c r="I17" s="246"/>
      <c r="J17" s="246"/>
      <c r="K17" s="246"/>
      <c r="L17" s="226">
        <v>589.80999999999995</v>
      </c>
      <c r="M17" s="227">
        <f>VLOOKUP($D17,Materiał!$B$2:$E$1153,3,0)</f>
        <v>589.80999999999995</v>
      </c>
      <c r="N17" s="228">
        <f t="shared" si="29"/>
        <v>0</v>
      </c>
      <c r="O17" s="229">
        <v>0</v>
      </c>
      <c r="P17" s="229">
        <f>F17*Dane!$C$14+G17*Dane!$C$15+H17*Dane!$C$17</f>
        <v>180.02</v>
      </c>
      <c r="Q17" s="229">
        <f>F17*Dane!$F$14+G17*Dane!$F$15+H17*Dane!$F$17</f>
        <v>27.2</v>
      </c>
      <c r="R17" s="229">
        <f>F17*Dane!$H$14+G17*Dane!$H$15+H17*Dane!$H$16+(F17+G17+H17)*Dane!$C$22</f>
        <v>391.68</v>
      </c>
      <c r="S17" s="230">
        <f t="shared" si="30"/>
        <v>1188.71</v>
      </c>
      <c r="T17" s="229">
        <f>S17*Dane!$D$2</f>
        <v>237.74200000000002</v>
      </c>
      <c r="U17" s="229">
        <v>0</v>
      </c>
      <c r="V17" s="229">
        <f t="shared" si="31"/>
        <v>1426.452</v>
      </c>
      <c r="W17" s="229">
        <f t="shared" si="32"/>
        <v>142.64520000000002</v>
      </c>
      <c r="X17" s="229">
        <f t="shared" si="33"/>
        <v>285.29040000000003</v>
      </c>
      <c r="Y17" s="231">
        <f t="shared" si="34"/>
        <v>1569.0971999999999</v>
      </c>
      <c r="Z17" s="231">
        <f t="shared" si="35"/>
        <v>1711.7424000000001</v>
      </c>
      <c r="AA17" s="247"/>
      <c r="AB17" s="157" t="str">
        <f>IFERROR(IF(#REF!="W",$AA17*Dane!$D$6,"-"),"-")</f>
        <v>-</v>
      </c>
      <c r="AC17" s="139" t="str">
        <f>IFERROR(IF(#REF!="W",$AA17*Dane!$D$7,"-"),"-")</f>
        <v>-</v>
      </c>
      <c r="AD17" s="158" t="str">
        <f>IFERROR(IF(#REF!="W",$AA17*Dane!$D$8,"-"),"-")</f>
        <v>-</v>
      </c>
    </row>
    <row r="18" spans="1:30" ht="31.5" customHeight="1" thickBot="1">
      <c r="A18" s="243">
        <v>16</v>
      </c>
      <c r="B18" s="244" t="s">
        <v>1482</v>
      </c>
      <c r="C18" s="245"/>
      <c r="D18" s="224" t="s">
        <v>1185</v>
      </c>
      <c r="E18" s="224" t="s">
        <v>1186</v>
      </c>
      <c r="F18" s="246">
        <v>0</v>
      </c>
      <c r="G18" s="246">
        <v>4.5</v>
      </c>
      <c r="H18" s="246">
        <v>0.3</v>
      </c>
      <c r="I18" s="246"/>
      <c r="J18" s="246"/>
      <c r="K18" s="246"/>
      <c r="L18" s="226">
        <v>127.08</v>
      </c>
      <c r="M18" s="227">
        <f>VLOOKUP($D18,Materiał!$B$2:$E$1153,3,0)</f>
        <v>127.08</v>
      </c>
      <c r="N18" s="228">
        <f t="shared" si="29"/>
        <v>0</v>
      </c>
      <c r="O18" s="229">
        <v>0</v>
      </c>
      <c r="P18" s="229">
        <f>F18*Dane!$C$14+G18*Dane!$C$15+H18*Dane!$C$17</f>
        <v>159.9</v>
      </c>
      <c r="Q18" s="229">
        <f>F18*Dane!$F$14+G18*Dane!$F$15+H18*Dane!$F$17</f>
        <v>24</v>
      </c>
      <c r="R18" s="229">
        <f>F18*Dane!$H$14+G18*Dane!$H$15+H18*Dane!$H$16+(F18+G18+H18)*Dane!$C$22</f>
        <v>345.6</v>
      </c>
      <c r="S18" s="230">
        <f t="shared" si="30"/>
        <v>656.58</v>
      </c>
      <c r="T18" s="229">
        <f>S18*Dane!$D$2</f>
        <v>131.316</v>
      </c>
      <c r="U18" s="229">
        <v>0</v>
      </c>
      <c r="V18" s="229">
        <f t="shared" si="31"/>
        <v>787.89600000000007</v>
      </c>
      <c r="W18" s="229">
        <f t="shared" si="32"/>
        <v>78.789600000000007</v>
      </c>
      <c r="X18" s="229">
        <f t="shared" si="33"/>
        <v>157.57920000000001</v>
      </c>
      <c r="Y18" s="231">
        <f t="shared" si="34"/>
        <v>866.68560000000002</v>
      </c>
      <c r="Z18" s="231">
        <f t="shared" si="35"/>
        <v>945.47520000000009</v>
      </c>
      <c r="AA18" s="247"/>
      <c r="AB18" s="157" t="str">
        <f>IFERROR(IF(#REF!="W",$AA18*Dane!$D$6,"-"),"-")</f>
        <v>-</v>
      </c>
      <c r="AC18" s="139" t="str">
        <f>IFERROR(IF(#REF!="W",$AA18*Dane!$D$7,"-"),"-")</f>
        <v>-</v>
      </c>
      <c r="AD18" s="158" t="str">
        <f>IFERROR(IF(#REF!="W",$AA18*Dane!$D$8,"-"),"-")</f>
        <v>-</v>
      </c>
    </row>
    <row r="19" spans="1:30" ht="31.5" customHeight="1" thickBot="1">
      <c r="A19" s="243">
        <v>17</v>
      </c>
      <c r="B19" s="244" t="s">
        <v>1483</v>
      </c>
      <c r="C19" s="245"/>
      <c r="D19" s="224" t="s">
        <v>1187</v>
      </c>
      <c r="E19" s="224" t="s">
        <v>1188</v>
      </c>
      <c r="F19" s="246">
        <v>0</v>
      </c>
      <c r="G19" s="246">
        <v>6.55</v>
      </c>
      <c r="H19" s="246">
        <v>0.1007</v>
      </c>
      <c r="I19" s="246"/>
      <c r="J19" s="246"/>
      <c r="K19" s="246"/>
      <c r="L19" s="226">
        <v>366.66</v>
      </c>
      <c r="M19" s="227">
        <f>VLOOKUP($D19,Materiał!$B$2:$E$1153,3,0)</f>
        <v>366.66</v>
      </c>
      <c r="N19" s="228">
        <f t="shared" si="29"/>
        <v>0</v>
      </c>
      <c r="O19" s="229">
        <v>0</v>
      </c>
      <c r="P19" s="229">
        <f>F19*Dane!$C$14+G19*Dane!$C$15+H19*Dane!$C$17</f>
        <v>219.97660000000002</v>
      </c>
      <c r="Q19" s="229">
        <f>F19*Dane!$F$14+G19*Dane!$F$15+H19*Dane!$F$17</f>
        <v>33.253500000000003</v>
      </c>
      <c r="R19" s="229">
        <f>F19*Dane!$H$14+G19*Dane!$H$15+H19*Dane!$H$16+(F19+G19+H19)*Dane!$C$22</f>
        <v>478.85039999999992</v>
      </c>
      <c r="S19" s="230">
        <f t="shared" si="30"/>
        <v>1098.7404999999999</v>
      </c>
      <c r="T19" s="229">
        <f>S19*Dane!$D$2</f>
        <v>219.74809999999999</v>
      </c>
      <c r="U19" s="229">
        <v>0</v>
      </c>
      <c r="V19" s="229">
        <f t="shared" si="31"/>
        <v>1318.4885999999999</v>
      </c>
      <c r="W19" s="229">
        <f t="shared" si="32"/>
        <v>131.84886</v>
      </c>
      <c r="X19" s="229">
        <f t="shared" si="33"/>
        <v>263.69772</v>
      </c>
      <c r="Y19" s="231">
        <f t="shared" si="34"/>
        <v>1450.33746</v>
      </c>
      <c r="Z19" s="231">
        <f t="shared" si="35"/>
        <v>1582.1863199999998</v>
      </c>
      <c r="AA19" s="247"/>
      <c r="AB19" s="157" t="str">
        <f>IFERROR(IF(#REF!="W",$AA19*Dane!$D$6,"-"),"-")</f>
        <v>-</v>
      </c>
      <c r="AC19" s="208" t="s">
        <v>509</v>
      </c>
      <c r="AD19" s="158">
        <f>AA19</f>
        <v>0</v>
      </c>
    </row>
    <row r="20" spans="1:30" ht="31.5" customHeight="1" thickBot="1">
      <c r="A20" s="243">
        <v>18</v>
      </c>
      <c r="B20" s="244" t="s">
        <v>1772</v>
      </c>
      <c r="C20" s="245"/>
      <c r="D20" s="224" t="s">
        <v>1529</v>
      </c>
      <c r="E20" s="224"/>
      <c r="F20" s="246"/>
      <c r="G20" s="246"/>
      <c r="H20" s="246"/>
      <c r="I20" s="246"/>
      <c r="J20" s="246"/>
      <c r="K20" s="246"/>
      <c r="L20" s="226">
        <v>745.60513500000002</v>
      </c>
      <c r="M20" s="227"/>
      <c r="N20" s="228">
        <f t="shared" si="29"/>
        <v>-1</v>
      </c>
      <c r="O20" s="229">
        <v>0</v>
      </c>
      <c r="P20" s="229">
        <f>F20*Dane!$C$14+G20*Dane!$C$15+H20*Dane!$C$17</f>
        <v>0</v>
      </c>
      <c r="Q20" s="229">
        <f>F20*Dane!$F$14+G20*Dane!$F$15+H20*Dane!$F$17</f>
        <v>0</v>
      </c>
      <c r="R20" s="229">
        <f>F20*Dane!$H$14+G20*Dane!$H$15+H20*Dane!$H$16+(F20+G20+H20)*Dane!$C$22</f>
        <v>0</v>
      </c>
      <c r="S20" s="230">
        <f t="shared" si="30"/>
        <v>745.60513500000002</v>
      </c>
      <c r="T20" s="229">
        <f>S20*Dane!$D$2</f>
        <v>149.121027</v>
      </c>
      <c r="U20" s="229">
        <v>0</v>
      </c>
      <c r="V20" s="229">
        <f t="shared" si="31"/>
        <v>894.72616200000004</v>
      </c>
      <c r="W20" s="229">
        <f t="shared" si="32"/>
        <v>89.472616200000004</v>
      </c>
      <c r="X20" s="229">
        <f t="shared" si="33"/>
        <v>178.94523240000001</v>
      </c>
      <c r="Y20" s="231">
        <f t="shared" si="34"/>
        <v>984.19877820000011</v>
      </c>
      <c r="Z20" s="231">
        <f t="shared" si="35"/>
        <v>1073.6713944000001</v>
      </c>
      <c r="AA20" s="247"/>
      <c r="AB20" s="157" t="str">
        <f>IFERROR(IF(#REF!="W",$AA20*Dane!$D$6,"-"),"-")</f>
        <v>-</v>
      </c>
      <c r="AC20" s="139" t="str">
        <f>IFERROR(IF(#REF!="W",$AA20*Dane!$D$7,"-"),"-")</f>
        <v>-</v>
      </c>
      <c r="AD20" s="158" t="str">
        <f>IFERROR(IF(#REF!="W",$AA20*Dane!$D$8,"-"),"-")</f>
        <v>-</v>
      </c>
    </row>
    <row r="21" spans="1:30" ht="31.5" customHeight="1" thickBot="1">
      <c r="A21" s="243">
        <v>19</v>
      </c>
      <c r="B21" s="244" t="s">
        <v>1773</v>
      </c>
      <c r="C21" s="245"/>
      <c r="D21" s="224" t="s">
        <v>1354</v>
      </c>
      <c r="E21" s="224"/>
      <c r="F21" s="246"/>
      <c r="G21" s="246"/>
      <c r="H21" s="246"/>
      <c r="I21" s="246"/>
      <c r="J21" s="246"/>
      <c r="K21" s="246"/>
      <c r="L21" s="226">
        <v>105.58</v>
      </c>
      <c r="M21" s="227">
        <f>VLOOKUP($D21,Materiał!$B$2:$E$1153,3,0)</f>
        <v>105.58</v>
      </c>
      <c r="N21" s="228">
        <f t="shared" si="29"/>
        <v>0</v>
      </c>
      <c r="O21" s="229">
        <v>0</v>
      </c>
      <c r="P21" s="229">
        <f>F21*Dane!$C$14+G21*Dane!$C$15+H21*Dane!$C$17</f>
        <v>0</v>
      </c>
      <c r="Q21" s="229">
        <f>F21*Dane!$F$14+G21*Dane!$F$15+H21*Dane!$F$17</f>
        <v>0</v>
      </c>
      <c r="R21" s="229">
        <f>F21*Dane!$H$14+G21*Dane!$H$15+H21*Dane!$H$16+(F21+G21+H21)*Dane!$C$22</f>
        <v>0</v>
      </c>
      <c r="S21" s="230">
        <f t="shared" si="30"/>
        <v>105.58</v>
      </c>
      <c r="T21" s="229">
        <f>S21*Dane!$D$2</f>
        <v>21.116</v>
      </c>
      <c r="U21" s="229">
        <v>0</v>
      </c>
      <c r="V21" s="229">
        <f t="shared" si="31"/>
        <v>126.696</v>
      </c>
      <c r="W21" s="229">
        <f t="shared" si="32"/>
        <v>12.669600000000001</v>
      </c>
      <c r="X21" s="229">
        <f t="shared" si="33"/>
        <v>25.339200000000002</v>
      </c>
      <c r="Y21" s="231">
        <f t="shared" si="34"/>
        <v>139.3656</v>
      </c>
      <c r="Z21" s="231">
        <f t="shared" si="35"/>
        <v>152.0352</v>
      </c>
      <c r="AA21" s="247"/>
      <c r="AB21" s="157" t="str">
        <f>IFERROR(IF(#REF!="W",$AA21*Dane!$D$6,"-"),"-")</f>
        <v>-</v>
      </c>
      <c r="AC21" s="139" t="str">
        <f>IFERROR(IF(#REF!="W",$AA21*Dane!$D$7,"-"),"-")</f>
        <v>-</v>
      </c>
      <c r="AD21" s="158" t="str">
        <f>IFERROR(IF(#REF!="W",$AA21*Dane!$D$8,"-"),"-")</f>
        <v>-</v>
      </c>
    </row>
    <row r="22" spans="1:30" ht="31.5" customHeight="1" thickBot="1">
      <c r="A22" s="243">
        <v>20</v>
      </c>
      <c r="B22" s="244" t="s">
        <v>1484</v>
      </c>
      <c r="C22" s="245"/>
      <c r="D22" s="248" t="s">
        <v>1527</v>
      </c>
      <c r="E22" s="224" t="s">
        <v>1189</v>
      </c>
      <c r="F22" s="246">
        <v>0</v>
      </c>
      <c r="G22" s="246">
        <v>1.5</v>
      </c>
      <c r="H22" s="246">
        <v>0.75</v>
      </c>
      <c r="I22" s="246"/>
      <c r="J22" s="246"/>
      <c r="K22" s="246"/>
      <c r="L22" s="226">
        <v>114</v>
      </c>
      <c r="M22" s="227"/>
      <c r="N22" s="228">
        <f t="shared" si="29"/>
        <v>-1</v>
      </c>
      <c r="O22" s="229">
        <v>0</v>
      </c>
      <c r="P22" s="229">
        <f>F22*Dane!$C$14+G22*Dane!$C$15+H22*Dane!$C$17</f>
        <v>78</v>
      </c>
      <c r="Q22" s="229">
        <f>F22*Dane!$F$14+G22*Dane!$F$15+H22*Dane!$F$17</f>
        <v>11.25</v>
      </c>
      <c r="R22" s="229">
        <f>F22*Dane!$H$14+G22*Dane!$H$15+H22*Dane!$H$16+(F22+G22+H22)*Dane!$C$22</f>
        <v>162</v>
      </c>
      <c r="S22" s="230">
        <f t="shared" si="30"/>
        <v>365.25</v>
      </c>
      <c r="T22" s="229">
        <f>S22*Dane!$D$2</f>
        <v>73.05</v>
      </c>
      <c r="U22" s="229">
        <v>0</v>
      </c>
      <c r="V22" s="229">
        <f t="shared" si="31"/>
        <v>438.3</v>
      </c>
      <c r="W22" s="229">
        <f t="shared" si="32"/>
        <v>43.830000000000005</v>
      </c>
      <c r="X22" s="229">
        <f t="shared" si="33"/>
        <v>87.660000000000011</v>
      </c>
      <c r="Y22" s="231">
        <f t="shared" si="34"/>
        <v>482.13</v>
      </c>
      <c r="Z22" s="231">
        <f t="shared" si="35"/>
        <v>525.96</v>
      </c>
      <c r="AA22" s="247"/>
      <c r="AB22" s="157" t="str">
        <f>IFERROR(IF(#REF!="W",$AA22*Dane!$D$6,"-"),"-")</f>
        <v>-</v>
      </c>
      <c r="AC22" s="139" t="str">
        <f>IFERROR(IF(#REF!="W",$AA22*Dane!$D$7,"-"),"-")</f>
        <v>-</v>
      </c>
      <c r="AD22" s="158" t="str">
        <f>IFERROR(IF(#REF!="W",$AA22*Dane!$D$8,"-"),"-")</f>
        <v>-</v>
      </c>
    </row>
    <row r="23" spans="1:30" ht="31.5" customHeight="1" thickBot="1">
      <c r="A23" s="243">
        <v>21</v>
      </c>
      <c r="B23" s="244" t="s">
        <v>1485</v>
      </c>
      <c r="C23" s="245"/>
      <c r="D23" s="248" t="s">
        <v>1528</v>
      </c>
      <c r="E23" s="224" t="s">
        <v>1189</v>
      </c>
      <c r="F23" s="246">
        <v>0</v>
      </c>
      <c r="G23" s="246">
        <v>1.5</v>
      </c>
      <c r="H23" s="246">
        <v>0.75</v>
      </c>
      <c r="I23" s="246"/>
      <c r="J23" s="246"/>
      <c r="K23" s="246"/>
      <c r="L23" s="226">
        <v>137</v>
      </c>
      <c r="M23" s="227"/>
      <c r="N23" s="228">
        <f t="shared" si="29"/>
        <v>-1</v>
      </c>
      <c r="O23" s="229">
        <v>0</v>
      </c>
      <c r="P23" s="229">
        <f>F23*Dane!$C$14+G23*Dane!$C$15+H23*Dane!$C$17</f>
        <v>78</v>
      </c>
      <c r="Q23" s="229">
        <f>F23*Dane!$F$14+G23*Dane!$F$15+H23*Dane!$F$17</f>
        <v>11.25</v>
      </c>
      <c r="R23" s="229">
        <f>F23*Dane!$H$14+G23*Dane!$H$15+H23*Dane!$H$16+(F23+G23+H23)*Dane!$C$22</f>
        <v>162</v>
      </c>
      <c r="S23" s="230">
        <f t="shared" si="30"/>
        <v>388.25</v>
      </c>
      <c r="T23" s="229">
        <f>S23*Dane!$D$2</f>
        <v>77.650000000000006</v>
      </c>
      <c r="U23" s="229">
        <v>0</v>
      </c>
      <c r="V23" s="229">
        <f t="shared" si="31"/>
        <v>465.9</v>
      </c>
      <c r="W23" s="229">
        <f t="shared" si="32"/>
        <v>46.59</v>
      </c>
      <c r="X23" s="229">
        <f t="shared" si="33"/>
        <v>93.18</v>
      </c>
      <c r="Y23" s="231">
        <f t="shared" si="34"/>
        <v>512.49</v>
      </c>
      <c r="Z23" s="231">
        <f t="shared" si="35"/>
        <v>559.07999999999993</v>
      </c>
      <c r="AA23" s="247"/>
      <c r="AB23" s="157" t="str">
        <f>IFERROR(IF(#REF!="W",$AA23*Dane!$D$6,"-"),"-")</f>
        <v>-</v>
      </c>
      <c r="AC23" s="139" t="str">
        <f>IFERROR(IF(#REF!="W",$AA23*Dane!$D$7,"-"),"-")</f>
        <v>-</v>
      </c>
      <c r="AD23" s="158" t="str">
        <f>IFERROR(IF(#REF!="W",$AA23*Dane!$D$8,"-"),"-")</f>
        <v>-</v>
      </c>
    </row>
    <row r="24" spans="1:30" ht="31.5" customHeight="1" thickBot="1">
      <c r="A24" s="243">
        <v>22</v>
      </c>
      <c r="B24" s="244" t="s">
        <v>1486</v>
      </c>
      <c r="C24" s="245"/>
      <c r="D24" s="224" t="s">
        <v>1190</v>
      </c>
      <c r="E24" s="224" t="s">
        <v>1191</v>
      </c>
      <c r="F24" s="246">
        <v>0</v>
      </c>
      <c r="G24" s="246">
        <v>1.3</v>
      </c>
      <c r="H24" s="246">
        <v>0.2</v>
      </c>
      <c r="I24" s="246"/>
      <c r="J24" s="246"/>
      <c r="K24" s="246"/>
      <c r="L24" s="226">
        <v>285.86</v>
      </c>
      <c r="M24" s="227">
        <f>VLOOKUP($D24,Materiał!$B$2:$E$1153,3,0)</f>
        <v>285.86</v>
      </c>
      <c r="N24" s="228">
        <f t="shared" si="29"/>
        <v>0</v>
      </c>
      <c r="O24" s="229">
        <v>0</v>
      </c>
      <c r="P24" s="229">
        <f>F24*Dane!$C$14+G24*Dane!$C$15+H24*Dane!$C$17</f>
        <v>50.5</v>
      </c>
      <c r="Q24" s="229">
        <f>F24*Dane!$F$14+G24*Dane!$F$15+H24*Dane!$F$17</f>
        <v>7.5</v>
      </c>
      <c r="R24" s="229">
        <f>F24*Dane!$H$14+G24*Dane!$H$15+H24*Dane!$H$16+(F24+G24+H24)*Dane!$C$22</f>
        <v>108</v>
      </c>
      <c r="S24" s="230">
        <f t="shared" si="30"/>
        <v>451.86</v>
      </c>
      <c r="T24" s="229">
        <f>S24*Dane!$D$2</f>
        <v>90.372000000000014</v>
      </c>
      <c r="U24" s="229">
        <v>0</v>
      </c>
      <c r="V24" s="229">
        <f t="shared" si="31"/>
        <v>542.23199999999997</v>
      </c>
      <c r="W24" s="229">
        <f t="shared" si="32"/>
        <v>54.223199999999999</v>
      </c>
      <c r="X24" s="229">
        <f t="shared" si="33"/>
        <v>108.4464</v>
      </c>
      <c r="Y24" s="231">
        <f t="shared" si="34"/>
        <v>596.45519999999999</v>
      </c>
      <c r="Z24" s="231">
        <f t="shared" si="35"/>
        <v>650.67840000000001</v>
      </c>
      <c r="AA24" s="247"/>
      <c r="AB24" s="157" t="str">
        <f>IFERROR(IF(#REF!="W",$AA24*Dane!$D$6,"-"),"-")</f>
        <v>-</v>
      </c>
      <c r="AC24" s="139" t="str">
        <f>IFERROR(IF(#REF!="W",$AA24*Dane!$D$7,"-"),"-")</f>
        <v>-</v>
      </c>
      <c r="AD24" s="158" t="str">
        <f>IFERROR(IF(#REF!="W",$AA24*Dane!$D$8,"-"),"-")</f>
        <v>-</v>
      </c>
    </row>
    <row r="25" spans="1:30" ht="31.5" customHeight="1" thickBot="1">
      <c r="A25" s="243">
        <v>23</v>
      </c>
      <c r="B25" s="244" t="s">
        <v>1488</v>
      </c>
      <c r="C25" s="245"/>
      <c r="D25" s="224"/>
      <c r="E25" s="224"/>
      <c r="F25" s="246">
        <v>0</v>
      </c>
      <c r="G25" s="246">
        <v>0</v>
      </c>
      <c r="H25" s="246">
        <v>0</v>
      </c>
      <c r="I25" s="246"/>
      <c r="J25" s="246"/>
      <c r="K25" s="246"/>
      <c r="L25" s="226">
        <v>2664.2558250000002</v>
      </c>
      <c r="M25" s="227" t="e">
        <f>VLOOKUP($D25,Materiał!$B$2:$E$1153,3,0)</f>
        <v>#N/A</v>
      </c>
      <c r="N25" s="228" t="e">
        <f t="shared" ref="N25:N27" si="36">(M25-L25)/L25</f>
        <v>#N/A</v>
      </c>
      <c r="O25" s="229">
        <v>0</v>
      </c>
      <c r="P25" s="229">
        <f>F25*Dane!$C$14+G25*Dane!$C$15+H25*Dane!$C$17</f>
        <v>0</v>
      </c>
      <c r="Q25" s="229">
        <f>F25*Dane!$F$14+G25*Dane!$F$15+H25*Dane!$F$17</f>
        <v>0</v>
      </c>
      <c r="R25" s="229">
        <f>F25*Dane!$H$14+G25*Dane!$H$15+H25*Dane!$H$16+(F25+G25+H25)*Dane!$C$22</f>
        <v>0</v>
      </c>
      <c r="S25" s="230">
        <f t="shared" ref="S25:S27" si="37">SUM(L25,O25:R25)</f>
        <v>2664.2558250000002</v>
      </c>
      <c r="T25" s="229">
        <f>S25*Dane!$D$2</f>
        <v>532.85116500000004</v>
      </c>
      <c r="U25" s="229">
        <v>0</v>
      </c>
      <c r="V25" s="229">
        <f t="shared" ref="V25:V27" si="38">SUM(S25:U25)</f>
        <v>3197.1069900000002</v>
      </c>
      <c r="W25" s="229">
        <f t="shared" ref="W25:W27" si="39">V25*0.1</f>
        <v>319.71069900000003</v>
      </c>
      <c r="X25" s="229">
        <f t="shared" ref="X25:X27" si="40">V25*0.2</f>
        <v>639.42139800000007</v>
      </c>
      <c r="Y25" s="231">
        <f t="shared" ref="Y25:Y27" si="41">SUM(V25:W25)</f>
        <v>3516.8176890000004</v>
      </c>
      <c r="Z25" s="231">
        <f t="shared" ref="Z25:Z27" si="42">SUM(V25,X25)</f>
        <v>3836.5283880000002</v>
      </c>
      <c r="AA25" s="247"/>
      <c r="AB25" s="157" t="str">
        <f>IFERROR(IF(#REF!="W",$AA25*Dane!$D$6,"-"),"-")</f>
        <v>-</v>
      </c>
      <c r="AC25" s="139" t="str">
        <f>IFERROR(IF(#REF!="W",$AA25*Dane!$D$7,"-"),"-")</f>
        <v>-</v>
      </c>
      <c r="AD25" s="158" t="str">
        <f>IFERROR(IF(#REF!="W",$AA25*Dane!$D$8,"-"),"-")</f>
        <v>-</v>
      </c>
    </row>
    <row r="26" spans="1:30" ht="31.5" customHeight="1" thickBot="1">
      <c r="A26" s="243">
        <v>24</v>
      </c>
      <c r="B26" s="244" t="s">
        <v>1490</v>
      </c>
      <c r="C26" s="245"/>
      <c r="D26" s="224" t="s">
        <v>892</v>
      </c>
      <c r="E26" s="224"/>
      <c r="F26" s="246">
        <v>0</v>
      </c>
      <c r="G26" s="246">
        <v>10</v>
      </c>
      <c r="H26" s="246">
        <v>0.5</v>
      </c>
      <c r="I26" s="246"/>
      <c r="J26" s="246"/>
      <c r="K26" s="246"/>
      <c r="L26" s="226">
        <v>1128.5999999999999</v>
      </c>
      <c r="M26" s="227">
        <f>VLOOKUP($D26,Materiał!$B$2:$E$1153,3,0)</f>
        <v>1128.5999999999999</v>
      </c>
      <c r="N26" s="228">
        <f t="shared" si="36"/>
        <v>0</v>
      </c>
      <c r="O26" s="229">
        <v>0</v>
      </c>
      <c r="P26" s="229">
        <f>F26*Dane!$C$14+G26*Dane!$C$15+H26*Dane!$C$17</f>
        <v>349</v>
      </c>
      <c r="Q26" s="229">
        <f>F26*Dane!$F$14+G26*Dane!$F$15+H26*Dane!$F$17</f>
        <v>52.5</v>
      </c>
      <c r="R26" s="229">
        <f>F26*Dane!$H$14+G26*Dane!$H$15+H26*Dane!$H$16+(F26+G26+H26)*Dane!$C$22</f>
        <v>756</v>
      </c>
      <c r="S26" s="230">
        <f t="shared" si="37"/>
        <v>2286.1</v>
      </c>
      <c r="T26" s="229">
        <f>S26*Dane!$D$2</f>
        <v>457.22</v>
      </c>
      <c r="U26" s="229">
        <v>0</v>
      </c>
      <c r="V26" s="229">
        <f t="shared" si="38"/>
        <v>2743.3199999999997</v>
      </c>
      <c r="W26" s="229">
        <f t="shared" si="39"/>
        <v>274.33199999999999</v>
      </c>
      <c r="X26" s="229">
        <f t="shared" si="40"/>
        <v>548.66399999999999</v>
      </c>
      <c r="Y26" s="231">
        <f t="shared" si="41"/>
        <v>3017.6519999999996</v>
      </c>
      <c r="Z26" s="231">
        <f t="shared" si="42"/>
        <v>3291.9839999999995</v>
      </c>
      <c r="AA26" s="247"/>
      <c r="AB26" s="157" t="str">
        <f>IFERROR(IF(#REF!="W",$AA26*Dane!$D$6,"-"),"-")</f>
        <v>-</v>
      </c>
      <c r="AC26" s="139" t="str">
        <f>IFERROR(IF(#REF!="W",$AA26*Dane!$D$7,"-"),"-")</f>
        <v>-</v>
      </c>
      <c r="AD26" s="158" t="str">
        <f>IFERROR(IF(#REF!="W",$AA26*Dane!$D$8,"-"),"-")</f>
        <v>-</v>
      </c>
    </row>
    <row r="27" spans="1:30" ht="31.5" customHeight="1" thickBot="1">
      <c r="A27" s="243">
        <v>25</v>
      </c>
      <c r="B27" s="244" t="s">
        <v>1489</v>
      </c>
      <c r="C27" s="245"/>
      <c r="D27" s="224" t="s">
        <v>891</v>
      </c>
      <c r="E27" s="224"/>
      <c r="F27" s="246">
        <v>0</v>
      </c>
      <c r="G27" s="246">
        <v>10</v>
      </c>
      <c r="H27" s="246">
        <v>0.5</v>
      </c>
      <c r="I27" s="246"/>
      <c r="J27" s="246"/>
      <c r="K27" s="246"/>
      <c r="L27" s="226">
        <v>1742.22</v>
      </c>
      <c r="M27" s="227">
        <f>VLOOKUP($D27,Materiał!$B$2:$E$1153,3,0)</f>
        <v>1742.22</v>
      </c>
      <c r="N27" s="228">
        <f t="shared" si="36"/>
        <v>0</v>
      </c>
      <c r="O27" s="229">
        <v>0</v>
      </c>
      <c r="P27" s="229">
        <f>F27*Dane!$C$14+G27*Dane!$C$15+H27*Dane!$C$17</f>
        <v>349</v>
      </c>
      <c r="Q27" s="229">
        <f>F27*Dane!$F$14+G27*Dane!$F$15+H27*Dane!$F$17</f>
        <v>52.5</v>
      </c>
      <c r="R27" s="229">
        <f>F27*Dane!$H$14+G27*Dane!$H$15+H27*Dane!$H$16+(F27+G27+H27)*Dane!$C$22</f>
        <v>756</v>
      </c>
      <c r="S27" s="230">
        <f t="shared" si="37"/>
        <v>2899.7200000000003</v>
      </c>
      <c r="T27" s="229">
        <f>S27*Dane!$D$2</f>
        <v>579.94400000000007</v>
      </c>
      <c r="U27" s="229">
        <v>0</v>
      </c>
      <c r="V27" s="229">
        <f t="shared" si="38"/>
        <v>3479.6640000000002</v>
      </c>
      <c r="W27" s="229">
        <f t="shared" si="39"/>
        <v>347.96640000000002</v>
      </c>
      <c r="X27" s="229">
        <f t="shared" si="40"/>
        <v>695.93280000000004</v>
      </c>
      <c r="Y27" s="231">
        <f t="shared" si="41"/>
        <v>3827.6304</v>
      </c>
      <c r="Z27" s="231">
        <f t="shared" si="42"/>
        <v>4175.5968000000003</v>
      </c>
      <c r="AA27" s="247"/>
      <c r="AB27" s="157" t="str">
        <f>IFERROR(IF(#REF!="W",$AA27*Dane!$D$6,"-"),"-")</f>
        <v>-</v>
      </c>
      <c r="AC27" s="139" t="str">
        <f>IFERROR(IF(#REF!="W",$AA27*Dane!$D$7,"-"),"-")</f>
        <v>-</v>
      </c>
      <c r="AD27" s="158" t="str">
        <f>IFERROR(IF(#REF!="W",$AA27*Dane!$D$8,"-"),"-")</f>
        <v>-</v>
      </c>
    </row>
    <row r="28" spans="1:30" ht="31.5" customHeight="1" thickBot="1">
      <c r="A28" s="243">
        <v>26</v>
      </c>
      <c r="B28" s="244" t="s">
        <v>1496</v>
      </c>
      <c r="C28" s="245" t="str">
        <f>MID(B28,FIND("LC",B28,1),50)</f>
        <v>LC1 D 25P7</v>
      </c>
      <c r="D28" s="224" t="s">
        <v>1359</v>
      </c>
      <c r="E28" s="224"/>
      <c r="F28" s="246"/>
      <c r="G28" s="246"/>
      <c r="H28" s="246"/>
      <c r="I28" s="246"/>
      <c r="J28" s="246"/>
      <c r="K28" s="246"/>
      <c r="L28" s="226">
        <v>107.97732000000001</v>
      </c>
      <c r="M28" s="227">
        <f>VLOOKUP($D28,Materiał!$B$2:$E$1153,3,0)</f>
        <v>86.19</v>
      </c>
      <c r="N28" s="228">
        <f t="shared" ref="N28:N32" si="43">(M28-L28)/L28</f>
        <v>-0.2017768175761355</v>
      </c>
      <c r="O28" s="229">
        <v>0</v>
      </c>
      <c r="P28" s="229">
        <f>F28*Dane!$C$14+G28*Dane!$C$15+H28*Dane!$C$17</f>
        <v>0</v>
      </c>
      <c r="Q28" s="229">
        <f>F28*Dane!$F$14+G28*Dane!$F$15+H28*Dane!$F$17</f>
        <v>0</v>
      </c>
      <c r="R28" s="229">
        <f>F28*Dane!$H$14+G28*Dane!$H$15+H28*Dane!$H$16+(F28+G28+H28)*Dane!$C$22</f>
        <v>0</v>
      </c>
      <c r="S28" s="230">
        <f t="shared" ref="S28:S32" si="44">SUM(L28,O28:R28)</f>
        <v>107.97732000000001</v>
      </c>
      <c r="T28" s="229">
        <f>S28*Dane!$D$2</f>
        <v>21.595464000000003</v>
      </c>
      <c r="U28" s="229">
        <v>0</v>
      </c>
      <c r="V28" s="229">
        <f t="shared" ref="V28:V32" si="45">SUM(S28:U28)</f>
        <v>129.57278400000001</v>
      </c>
      <c r="W28" s="229">
        <f t="shared" ref="W28:W32" si="46">V28*0.1</f>
        <v>12.957278400000002</v>
      </c>
      <c r="X28" s="229">
        <f t="shared" ref="X28:X32" si="47">V28*0.2</f>
        <v>25.914556800000003</v>
      </c>
      <c r="Y28" s="231">
        <f t="shared" ref="Y28:Y32" si="48">SUM(V28:W28)</f>
        <v>142.53006240000002</v>
      </c>
      <c r="Z28" s="231">
        <f t="shared" ref="Z28:Z32" si="49">SUM(V28,X28)</f>
        <v>155.48734080000003</v>
      </c>
      <c r="AA28" s="247"/>
      <c r="AB28" s="157" t="str">
        <f>IFERROR(IF(#REF!="W",$AA28*Dane!$D$6,"-"),"-")</f>
        <v>-</v>
      </c>
      <c r="AC28" s="139" t="str">
        <f>IFERROR(IF(#REF!="W",$AA28*Dane!$D$7,"-"),"-")</f>
        <v>-</v>
      </c>
      <c r="AD28" s="158" t="str">
        <f>IFERROR(IF(#REF!="W",$AA28*Dane!$D$8,"-"),"-")</f>
        <v>-</v>
      </c>
    </row>
    <row r="29" spans="1:30" ht="31.5" customHeight="1" thickBot="1">
      <c r="A29" s="243">
        <v>27</v>
      </c>
      <c r="B29" s="244" t="s">
        <v>1497</v>
      </c>
      <c r="C29" s="245" t="str">
        <f>MID(B29,FIND("LC",B29,1),50)</f>
        <v>LC1 D 65P7</v>
      </c>
      <c r="D29" s="224" t="s">
        <v>1360</v>
      </c>
      <c r="E29" s="224"/>
      <c r="F29" s="246"/>
      <c r="G29" s="246"/>
      <c r="H29" s="246"/>
      <c r="I29" s="246"/>
      <c r="J29" s="246"/>
      <c r="K29" s="246"/>
      <c r="L29" s="226">
        <v>362.94</v>
      </c>
      <c r="M29" s="227">
        <f>VLOOKUP($D29,Materiał!$B$2:$E$1153,3,0)</f>
        <v>362.94</v>
      </c>
      <c r="N29" s="228">
        <f t="shared" si="43"/>
        <v>0</v>
      </c>
      <c r="O29" s="229">
        <v>0</v>
      </c>
      <c r="P29" s="229">
        <f>F29*Dane!$C$14+G29*Dane!$C$15+H29*Dane!$C$17</f>
        <v>0</v>
      </c>
      <c r="Q29" s="229">
        <f>F29*Dane!$F$14+G29*Dane!$F$15+H29*Dane!$F$17</f>
        <v>0</v>
      </c>
      <c r="R29" s="229">
        <f>F29*Dane!$H$14+G29*Dane!$H$15+H29*Dane!$H$16+(F29+G29+H29)*Dane!$C$22</f>
        <v>0</v>
      </c>
      <c r="S29" s="230">
        <f t="shared" si="44"/>
        <v>362.94</v>
      </c>
      <c r="T29" s="229">
        <f>S29*Dane!$D$2</f>
        <v>72.588000000000008</v>
      </c>
      <c r="U29" s="229">
        <v>0</v>
      </c>
      <c r="V29" s="229">
        <f t="shared" si="45"/>
        <v>435.52800000000002</v>
      </c>
      <c r="W29" s="229">
        <f t="shared" si="46"/>
        <v>43.552800000000005</v>
      </c>
      <c r="X29" s="229">
        <f t="shared" si="47"/>
        <v>87.10560000000001</v>
      </c>
      <c r="Y29" s="231">
        <f t="shared" si="48"/>
        <v>479.08080000000001</v>
      </c>
      <c r="Z29" s="231">
        <f t="shared" si="49"/>
        <v>522.6336</v>
      </c>
      <c r="AA29" s="247"/>
      <c r="AB29" s="157" t="str">
        <f>IFERROR(IF(#REF!="W",$AA29*Dane!$D$6,"-"),"-")</f>
        <v>-</v>
      </c>
      <c r="AC29" s="139" t="str">
        <f>IFERROR(IF(#REF!="W",$AA29*Dane!$D$7,"-"),"-")</f>
        <v>-</v>
      </c>
      <c r="AD29" s="158" t="str">
        <f>IFERROR(IF(#REF!="W",$AA29*Dane!$D$8,"-"),"-")</f>
        <v>-</v>
      </c>
    </row>
    <row r="30" spans="1:30" ht="31.5" customHeight="1" thickBot="1">
      <c r="A30" s="243">
        <v>28</v>
      </c>
      <c r="B30" s="245" t="s">
        <v>1888</v>
      </c>
      <c r="C30" s="245" t="str">
        <f>MID(B30,FIND("SH",B30,1),50)</f>
        <v>SHV 400 QM AC200V 4A4B</v>
      </c>
      <c r="D30" s="224" t="s">
        <v>1361</v>
      </c>
      <c r="E30" s="224"/>
      <c r="F30" s="246"/>
      <c r="G30" s="246"/>
      <c r="H30" s="246"/>
      <c r="I30" s="246"/>
      <c r="J30" s="246"/>
      <c r="K30" s="246"/>
      <c r="L30" s="226">
        <v>5128.1175000000003</v>
      </c>
      <c r="M30" s="227">
        <f>VLOOKUP($D30,Materiał!$B$2:$E$1153,3,0)</f>
        <v>4900</v>
      </c>
      <c r="N30" s="228">
        <f t="shared" si="43"/>
        <v>-4.4483672614755859E-2</v>
      </c>
      <c r="O30" s="229">
        <v>0</v>
      </c>
      <c r="P30" s="229">
        <f>F30*Dane!$C$14+G30*Dane!$C$15+H30*Dane!$C$17</f>
        <v>0</v>
      </c>
      <c r="Q30" s="229">
        <f>F30*Dane!$F$14+G30*Dane!$F$15+H30*Dane!$F$17</f>
        <v>0</v>
      </c>
      <c r="R30" s="229">
        <f>F30*Dane!$H$14+G30*Dane!$H$15+H30*Dane!$H$16+(F30+G30+H30)*Dane!$C$22</f>
        <v>0</v>
      </c>
      <c r="S30" s="230">
        <f t="shared" si="44"/>
        <v>5128.1175000000003</v>
      </c>
      <c r="T30" s="229">
        <f>S30*Dane!$D$2</f>
        <v>1025.6235000000001</v>
      </c>
      <c r="U30" s="229">
        <v>0</v>
      </c>
      <c r="V30" s="229">
        <f t="shared" si="45"/>
        <v>6153.741</v>
      </c>
      <c r="W30" s="229">
        <f t="shared" si="46"/>
        <v>615.3741</v>
      </c>
      <c r="X30" s="229">
        <f t="shared" si="47"/>
        <v>1230.7482</v>
      </c>
      <c r="Y30" s="231">
        <f t="shared" si="48"/>
        <v>6769.1151</v>
      </c>
      <c r="Z30" s="231">
        <f t="shared" si="49"/>
        <v>7384.4892</v>
      </c>
      <c r="AA30" s="247"/>
      <c r="AB30" s="157" t="str">
        <f>IFERROR(IF(#REF!="W",$AA30*Dane!$D$6,"-"),"-")</f>
        <v>-</v>
      </c>
      <c r="AC30" s="139" t="str">
        <f>IFERROR(IF(#REF!="W",$AA30*Dane!$D$7,"-"),"-")</f>
        <v>-</v>
      </c>
      <c r="AD30" s="158" t="str">
        <f>IFERROR(IF(#REF!="W",$AA30*Dane!$D$8,"-"),"-")</f>
        <v>-</v>
      </c>
    </row>
    <row r="31" spans="1:30" ht="31.5" customHeight="1" thickBot="1">
      <c r="A31" s="243">
        <v>29</v>
      </c>
      <c r="B31" s="244" t="s">
        <v>1499</v>
      </c>
      <c r="C31" s="245"/>
      <c r="D31" s="224" t="s">
        <v>1362</v>
      </c>
      <c r="E31" s="224"/>
      <c r="F31" s="246"/>
      <c r="G31" s="246"/>
      <c r="H31" s="246"/>
      <c r="I31" s="246"/>
      <c r="J31" s="246"/>
      <c r="K31" s="246"/>
      <c r="L31" s="226">
        <v>14.090999999999999</v>
      </c>
      <c r="M31" s="227">
        <f>VLOOKUP($D31,Materiał!$B$2:$E$1153,3,0)</f>
        <v>10.1534</v>
      </c>
      <c r="N31" s="228">
        <f t="shared" si="43"/>
        <v>-0.27944077780143356</v>
      </c>
      <c r="O31" s="229">
        <v>0</v>
      </c>
      <c r="P31" s="229">
        <f>F31*Dane!$C$14+G31*Dane!$C$15+H31*Dane!$C$17</f>
        <v>0</v>
      </c>
      <c r="Q31" s="229">
        <f>F31*Dane!$F$14+G31*Dane!$F$15+H31*Dane!$F$17</f>
        <v>0</v>
      </c>
      <c r="R31" s="229">
        <f>F31*Dane!$H$14+G31*Dane!$H$15+H31*Dane!$H$16+(F31+G31+H31)*Dane!$C$22</f>
        <v>0</v>
      </c>
      <c r="S31" s="230">
        <f t="shared" si="44"/>
        <v>14.090999999999999</v>
      </c>
      <c r="T31" s="229">
        <f>S31*Dane!$D$2</f>
        <v>2.8182</v>
      </c>
      <c r="U31" s="229">
        <v>0</v>
      </c>
      <c r="V31" s="229">
        <f t="shared" si="45"/>
        <v>16.909199999999998</v>
      </c>
      <c r="W31" s="229">
        <f t="shared" si="46"/>
        <v>1.69092</v>
      </c>
      <c r="X31" s="229">
        <f t="shared" si="47"/>
        <v>3.38184</v>
      </c>
      <c r="Y31" s="231">
        <f t="shared" si="48"/>
        <v>18.600119999999997</v>
      </c>
      <c r="Z31" s="231">
        <f t="shared" si="49"/>
        <v>20.291039999999999</v>
      </c>
      <c r="AA31" s="247"/>
      <c r="AB31" s="157" t="str">
        <f>IFERROR(IF(#REF!="W",$AA31*Dane!$D$6,"-"),"-")</f>
        <v>-</v>
      </c>
      <c r="AC31" s="139" t="str">
        <f>IFERROR(IF(#REF!="W",$AA31*Dane!$D$7,"-"),"-")</f>
        <v>-</v>
      </c>
      <c r="AD31" s="158" t="str">
        <f>IFERROR(IF(#REF!="W",$AA31*Dane!$D$8,"-"),"-")</f>
        <v>-</v>
      </c>
    </row>
    <row r="32" spans="1:30" ht="31.5" customHeight="1" thickBot="1">
      <c r="A32" s="243">
        <v>30</v>
      </c>
      <c r="B32" s="244" t="s">
        <v>1501</v>
      </c>
      <c r="C32" s="245"/>
      <c r="D32" s="224" t="s">
        <v>1364</v>
      </c>
      <c r="E32" s="224"/>
      <c r="F32" s="246"/>
      <c r="G32" s="246"/>
      <c r="H32" s="246"/>
      <c r="I32" s="246"/>
      <c r="J32" s="246"/>
      <c r="K32" s="246"/>
      <c r="L32" s="226">
        <v>4544.699775</v>
      </c>
      <c r="M32" s="227"/>
      <c r="N32" s="228">
        <f t="shared" si="43"/>
        <v>-1</v>
      </c>
      <c r="O32" s="229">
        <v>0</v>
      </c>
      <c r="P32" s="229">
        <f>F32*Dane!$C$14+G32*Dane!$C$15+H32*Dane!$C$17</f>
        <v>0</v>
      </c>
      <c r="Q32" s="229">
        <f>F32*Dane!$F$14+G32*Dane!$F$15+H32*Dane!$F$17</f>
        <v>0</v>
      </c>
      <c r="R32" s="229">
        <f>F32*Dane!$H$14+G32*Dane!$H$15+H32*Dane!$H$16+(F32+G32+H32)*Dane!$C$22</f>
        <v>0</v>
      </c>
      <c r="S32" s="230">
        <f t="shared" si="44"/>
        <v>4544.699775</v>
      </c>
      <c r="T32" s="229">
        <f>S32*Dane!$D$2</f>
        <v>908.93995500000005</v>
      </c>
      <c r="U32" s="229">
        <v>0</v>
      </c>
      <c r="V32" s="229">
        <f t="shared" si="45"/>
        <v>5453.6397299999999</v>
      </c>
      <c r="W32" s="229">
        <f t="shared" si="46"/>
        <v>545.36397299999999</v>
      </c>
      <c r="X32" s="229">
        <f t="shared" si="47"/>
        <v>1090.727946</v>
      </c>
      <c r="Y32" s="231">
        <f t="shared" si="48"/>
        <v>5999.0037030000003</v>
      </c>
      <c r="Z32" s="231">
        <f t="shared" si="49"/>
        <v>6544.3676759999998</v>
      </c>
      <c r="AA32" s="247"/>
      <c r="AB32" s="157" t="str">
        <f>IFERROR(IF(#REF!="W",$AA32*Dane!$D$6,"-"),"-")</f>
        <v>-</v>
      </c>
      <c r="AC32" s="139" t="str">
        <f>IFERROR(IF(#REF!="W",$AA32*Dane!$D$7,"-"),"-")</f>
        <v>-</v>
      </c>
      <c r="AD32" s="158" t="str">
        <f>IFERROR(IF(#REF!="W",$AA32*Dane!$D$8,"-"),"-")</f>
        <v>-</v>
      </c>
    </row>
    <row r="33" spans="1:30" ht="31.5" customHeight="1" thickBot="1">
      <c r="A33" s="243">
        <v>31</v>
      </c>
      <c r="B33" s="244" t="s">
        <v>1502</v>
      </c>
      <c r="C33" s="245"/>
      <c r="D33" s="224" t="s">
        <v>1365</v>
      </c>
      <c r="E33" s="224"/>
      <c r="F33" s="246"/>
      <c r="G33" s="246"/>
      <c r="H33" s="246"/>
      <c r="I33" s="246"/>
      <c r="J33" s="246"/>
      <c r="K33" s="246"/>
      <c r="L33" s="226">
        <v>720</v>
      </c>
      <c r="M33" s="227">
        <f>VLOOKUP($D33,Materiał!$B$2:$E$1153,3,0)</f>
        <v>720</v>
      </c>
      <c r="N33" s="228">
        <f t="shared" ref="N33" si="50">(M33-L33)/L33</f>
        <v>0</v>
      </c>
      <c r="O33" s="229">
        <v>0</v>
      </c>
      <c r="P33" s="229">
        <f>F33*Dane!$C$14+G33*Dane!$C$15+H33*Dane!$C$17</f>
        <v>0</v>
      </c>
      <c r="Q33" s="229">
        <f>F33*Dane!$F$14+G33*Dane!$F$15+H33*Dane!$F$17</f>
        <v>0</v>
      </c>
      <c r="R33" s="229">
        <f>F33*Dane!$H$14+G33*Dane!$H$15+H33*Dane!$H$16+(F33+G33+H33)*Dane!$C$22</f>
        <v>0</v>
      </c>
      <c r="S33" s="230">
        <f t="shared" ref="S33" si="51">SUM(L33,O33:R33)</f>
        <v>720</v>
      </c>
      <c r="T33" s="229">
        <f>S33*Dane!$D$2</f>
        <v>144</v>
      </c>
      <c r="U33" s="229">
        <v>0</v>
      </c>
      <c r="V33" s="229">
        <f t="shared" ref="V33" si="52">SUM(S33:U33)</f>
        <v>864</v>
      </c>
      <c r="W33" s="229">
        <f t="shared" ref="W33" si="53">V33*0.1</f>
        <v>86.4</v>
      </c>
      <c r="X33" s="229">
        <f t="shared" ref="X33" si="54">V33*0.2</f>
        <v>172.8</v>
      </c>
      <c r="Y33" s="231">
        <f t="shared" ref="Y33" si="55">SUM(V33:W33)</f>
        <v>950.4</v>
      </c>
      <c r="Z33" s="231">
        <f t="shared" ref="Z33" si="56">SUM(V33,X33)</f>
        <v>1036.8</v>
      </c>
      <c r="AA33" s="247"/>
      <c r="AB33" s="157" t="str">
        <f>IFERROR(IF(#REF!="W",$AA33*Dane!$D$6,"-"),"-")</f>
        <v>-</v>
      </c>
      <c r="AC33" s="139" t="str">
        <f>IFERROR(IF(#REF!="W",$AA33*Dane!$D$7,"-"),"-")</f>
        <v>-</v>
      </c>
      <c r="AD33" s="158" t="str">
        <f>IFERROR(IF(#REF!="W",$AA33*Dane!$D$8,"-"),"-")</f>
        <v>-</v>
      </c>
    </row>
    <row r="34" spans="1:30" ht="31.5" customHeight="1" thickBot="1">
      <c r="A34" s="243">
        <v>32</v>
      </c>
      <c r="B34" s="244" t="s">
        <v>1507</v>
      </c>
      <c r="C34" s="245"/>
      <c r="D34" s="224" t="s">
        <v>1195</v>
      </c>
      <c r="E34" s="224"/>
      <c r="F34" s="246">
        <v>0</v>
      </c>
      <c r="G34" s="246">
        <v>0</v>
      </c>
      <c r="H34" s="246">
        <v>0</v>
      </c>
      <c r="I34" s="246"/>
      <c r="J34" s="246"/>
      <c r="K34" s="246"/>
      <c r="L34" s="226">
        <v>187.05802499999999</v>
      </c>
      <c r="M34" s="227" t="e">
        <f>VLOOKUP($D34,Materiał!$B$2:$E$1153,3,0)</f>
        <v>#N/A</v>
      </c>
      <c r="N34" s="228" t="e">
        <f t="shared" ref="N34:N35" si="57">(M34-L34)/L34</f>
        <v>#N/A</v>
      </c>
      <c r="O34" s="229">
        <v>0</v>
      </c>
      <c r="P34" s="229">
        <f>F34*Dane!$C$14+G34*Dane!$C$15+H34*Dane!$C$17</f>
        <v>0</v>
      </c>
      <c r="Q34" s="229">
        <f>F34*Dane!$F$14+G34*Dane!$F$15+H34*Dane!$F$17</f>
        <v>0</v>
      </c>
      <c r="R34" s="229">
        <f>F34*Dane!$H$14+G34*Dane!$H$15+H34*Dane!$H$16+(F34+G34+H34)*Dane!$C$22</f>
        <v>0</v>
      </c>
      <c r="S34" s="230">
        <f t="shared" ref="S34:S35" si="58">SUM(L34,O34:R34)</f>
        <v>187.05802499999999</v>
      </c>
      <c r="T34" s="229">
        <f>S34*Dane!$D$2</f>
        <v>37.411605000000002</v>
      </c>
      <c r="U34" s="229">
        <v>0</v>
      </c>
      <c r="V34" s="229">
        <f t="shared" ref="V34:V35" si="59">SUM(S34:U34)</f>
        <v>224.46963</v>
      </c>
      <c r="W34" s="229">
        <f t="shared" ref="W34:W35" si="60">V34*0.1</f>
        <v>22.446963</v>
      </c>
      <c r="X34" s="229">
        <f t="shared" ref="X34:X35" si="61">V34*0.2</f>
        <v>44.893926</v>
      </c>
      <c r="Y34" s="231">
        <f t="shared" ref="Y34:Y35" si="62">SUM(V34:W34)</f>
        <v>246.91659300000001</v>
      </c>
      <c r="Z34" s="231">
        <f t="shared" ref="Z34:Z35" si="63">SUM(V34,X34)</f>
        <v>269.36355600000002</v>
      </c>
      <c r="AA34" s="247"/>
      <c r="AB34" s="157" t="str">
        <f>IFERROR(IF(#REF!="W",$AA34*Dane!$D$6,"-"),"-")</f>
        <v>-</v>
      </c>
      <c r="AC34" s="139" t="str">
        <f>IFERROR(IF(#REF!="W",$AA34*Dane!$D$7,"-"),"-")</f>
        <v>-</v>
      </c>
      <c r="AD34" s="158" t="str">
        <f>IFERROR(IF(#REF!="W",$AA34*Dane!$D$8,"-"),"-")</f>
        <v>-</v>
      </c>
    </row>
    <row r="35" spans="1:30" ht="31.5" customHeight="1" thickBot="1">
      <c r="A35" s="243">
        <v>33</v>
      </c>
      <c r="B35" s="244" t="s">
        <v>1512</v>
      </c>
      <c r="C35" s="245"/>
      <c r="D35" s="224" t="s">
        <v>1198</v>
      </c>
      <c r="E35" s="224" t="s">
        <v>1199</v>
      </c>
      <c r="F35" s="246">
        <v>0</v>
      </c>
      <c r="G35" s="246">
        <v>0.44</v>
      </c>
      <c r="H35" s="246">
        <v>0.25</v>
      </c>
      <c r="I35" s="246"/>
      <c r="J35" s="246"/>
      <c r="K35" s="246"/>
      <c r="L35" s="226">
        <v>170.96</v>
      </c>
      <c r="M35" s="227">
        <f>VLOOKUP($D35,Materiał!$B$2:$E$1153,3,0)</f>
        <v>170.96</v>
      </c>
      <c r="N35" s="228">
        <f t="shared" si="57"/>
        <v>0</v>
      </c>
      <c r="O35" s="229">
        <v>0</v>
      </c>
      <c r="P35" s="229">
        <f>F35*Dane!$C$14+G35*Dane!$C$15+H35*Dane!$C$17</f>
        <v>24.02</v>
      </c>
      <c r="Q35" s="229">
        <f>F35*Dane!$F$14+G35*Dane!$F$15+H35*Dane!$F$17</f>
        <v>3.45</v>
      </c>
      <c r="R35" s="229">
        <f>F35*Dane!$H$14+G35*Dane!$H$15+H35*Dane!$H$16+(F35+G35+H35)*Dane!$C$22</f>
        <v>49.680000000000007</v>
      </c>
      <c r="S35" s="230">
        <f t="shared" si="58"/>
        <v>248.11</v>
      </c>
      <c r="T35" s="229">
        <f>S35*Dane!$D$2</f>
        <v>49.622000000000007</v>
      </c>
      <c r="U35" s="229">
        <v>0</v>
      </c>
      <c r="V35" s="229">
        <f t="shared" si="59"/>
        <v>297.73200000000003</v>
      </c>
      <c r="W35" s="229">
        <f t="shared" si="60"/>
        <v>29.773200000000003</v>
      </c>
      <c r="X35" s="229">
        <f t="shared" si="61"/>
        <v>59.546400000000006</v>
      </c>
      <c r="Y35" s="231">
        <f t="shared" si="62"/>
        <v>327.50520000000006</v>
      </c>
      <c r="Z35" s="231">
        <f t="shared" si="63"/>
        <v>357.27840000000003</v>
      </c>
      <c r="AA35" s="247"/>
      <c r="AB35" s="157" t="str">
        <f>IFERROR(IF(#REF!="W",$AA35*Dane!$D$6,"-"),"-")</f>
        <v>-</v>
      </c>
      <c r="AC35" s="139" t="str">
        <f>IFERROR(IF(#REF!="W",$AA35*Dane!$D$7,"-"),"-")</f>
        <v>-</v>
      </c>
      <c r="AD35" s="158" t="str">
        <f>IFERROR(IF(#REF!="W",$AA35*Dane!$D$8,"-"),"-")</f>
        <v>-</v>
      </c>
    </row>
    <row r="36" spans="1:30" ht="31.5" customHeight="1" thickBot="1">
      <c r="A36" s="243">
        <v>34</v>
      </c>
      <c r="B36" s="244" t="s">
        <v>1518</v>
      </c>
      <c r="C36" s="245"/>
      <c r="D36" s="224" t="s">
        <v>1200</v>
      </c>
      <c r="E36" s="224"/>
      <c r="F36" s="246">
        <v>0</v>
      </c>
      <c r="G36" s="246">
        <v>1.6</v>
      </c>
      <c r="H36" s="246">
        <v>0.2</v>
      </c>
      <c r="I36" s="246"/>
      <c r="J36" s="246"/>
      <c r="K36" s="246"/>
      <c r="L36" s="226">
        <v>422.56895999999995</v>
      </c>
      <c r="M36" s="227">
        <f>VLOOKUP($D36,Materiał!$B$2:$E$1153,3,0)</f>
        <v>373.05</v>
      </c>
      <c r="N36" s="228">
        <f t="shared" ref="N36:N37" si="64">(M36-L36)/L36</f>
        <v>-0.11718551215877272</v>
      </c>
      <c r="O36" s="229">
        <v>0</v>
      </c>
      <c r="P36" s="229">
        <f>F36*Dane!$C$14+G36*Dane!$C$15+H36*Dane!$C$17</f>
        <v>60.400000000000006</v>
      </c>
      <c r="Q36" s="229">
        <f>F36*Dane!$F$14+G36*Dane!$F$15+H36*Dane!$F$17</f>
        <v>9</v>
      </c>
      <c r="R36" s="229">
        <f>F36*Dane!$H$14+G36*Dane!$H$15+H36*Dane!$H$16+(F36+G36+H36)*Dane!$C$22</f>
        <v>129.60000000000002</v>
      </c>
      <c r="S36" s="230">
        <f t="shared" ref="S36:S37" si="65">SUM(L36,O36:R36)</f>
        <v>621.56895999999995</v>
      </c>
      <c r="T36" s="229">
        <f>S36*Dane!$D$2</f>
        <v>124.31379199999999</v>
      </c>
      <c r="U36" s="229">
        <v>0</v>
      </c>
      <c r="V36" s="229">
        <f t="shared" ref="V36:V37" si="66">SUM(S36:U36)</f>
        <v>745.88275199999998</v>
      </c>
      <c r="W36" s="229">
        <f t="shared" ref="W36:W37" si="67">V36*0.1</f>
        <v>74.588275199999998</v>
      </c>
      <c r="X36" s="229">
        <f t="shared" ref="X36:X37" si="68">V36*0.2</f>
        <v>149.1765504</v>
      </c>
      <c r="Y36" s="231">
        <f t="shared" ref="Y36:Y37" si="69">SUM(V36:W36)</f>
        <v>820.47102719999998</v>
      </c>
      <c r="Z36" s="231">
        <f t="shared" ref="Z36:Z37" si="70">SUM(V36,X36)</f>
        <v>895.05930239999998</v>
      </c>
      <c r="AA36" s="247"/>
      <c r="AB36" s="157" t="str">
        <f>IFERROR(IF(#REF!="W",$AA36*Dane!$D$6,"-"),"-")</f>
        <v>-</v>
      </c>
      <c r="AC36" s="208" t="s">
        <v>509</v>
      </c>
      <c r="AD36" s="158">
        <f>AA36</f>
        <v>0</v>
      </c>
    </row>
    <row r="37" spans="1:30" ht="31.5" customHeight="1" thickBot="1">
      <c r="A37" s="243">
        <v>35</v>
      </c>
      <c r="B37" s="244" t="s">
        <v>1520</v>
      </c>
      <c r="C37" s="245"/>
      <c r="D37" s="224" t="s">
        <v>1203</v>
      </c>
      <c r="E37" s="224" t="s">
        <v>1204</v>
      </c>
      <c r="F37" s="246">
        <v>0</v>
      </c>
      <c r="G37" s="246">
        <v>2.1</v>
      </c>
      <c r="H37" s="246">
        <v>0.3</v>
      </c>
      <c r="I37" s="246"/>
      <c r="J37" s="246"/>
      <c r="K37" s="246"/>
      <c r="L37" s="226">
        <v>545.07007499999997</v>
      </c>
      <c r="M37" s="227">
        <f>VLOOKUP($D37,Materiał!$B$2:$E$1153,3,0)</f>
        <v>410.38</v>
      </c>
      <c r="N37" s="228">
        <f t="shared" si="64"/>
        <v>-0.24710597990542774</v>
      </c>
      <c r="O37" s="229">
        <v>0</v>
      </c>
      <c r="P37" s="229">
        <f>F37*Dane!$C$14+G37*Dane!$C$15+H37*Dane!$C$17</f>
        <v>80.7</v>
      </c>
      <c r="Q37" s="229">
        <f>F37*Dane!$F$14+G37*Dane!$F$15+H37*Dane!$F$17</f>
        <v>12</v>
      </c>
      <c r="R37" s="229">
        <f>F37*Dane!$H$14+G37*Dane!$H$15+H37*Dane!$H$16+(F37+G37+H37)*Dane!$C$22</f>
        <v>172.8</v>
      </c>
      <c r="S37" s="230">
        <f t="shared" si="65"/>
        <v>810.57007500000009</v>
      </c>
      <c r="T37" s="229">
        <f>S37*Dane!$D$2</f>
        <v>162.11401500000002</v>
      </c>
      <c r="U37" s="229">
        <v>0</v>
      </c>
      <c r="V37" s="229">
        <f t="shared" si="66"/>
        <v>972.68409000000008</v>
      </c>
      <c r="W37" s="229">
        <f t="shared" si="67"/>
        <v>97.26840900000002</v>
      </c>
      <c r="X37" s="229">
        <f t="shared" si="68"/>
        <v>194.53681800000004</v>
      </c>
      <c r="Y37" s="231">
        <f t="shared" si="69"/>
        <v>1069.952499</v>
      </c>
      <c r="Z37" s="231">
        <f t="shared" si="70"/>
        <v>1167.2209080000002</v>
      </c>
      <c r="AA37" s="247"/>
      <c r="AB37" s="157" t="str">
        <f>IFERROR(IF(#REF!="W",$AA37*Dane!$D$6,"-"),"-")</f>
        <v>-</v>
      </c>
      <c r="AC37" s="208" t="s">
        <v>509</v>
      </c>
      <c r="AD37" s="158">
        <f>AA37</f>
        <v>0</v>
      </c>
    </row>
    <row r="38" spans="1:30" ht="31.5" customHeight="1" thickBot="1">
      <c r="A38" s="243">
        <v>36</v>
      </c>
      <c r="B38" s="223" t="s">
        <v>3267</v>
      </c>
      <c r="C38" s="223" t="s">
        <v>909</v>
      </c>
      <c r="D38" s="224" t="s">
        <v>910</v>
      </c>
      <c r="E38" s="224" t="s">
        <v>911</v>
      </c>
      <c r="F38" s="225"/>
      <c r="G38" s="225">
        <v>9.6999999999999993</v>
      </c>
      <c r="H38" s="225">
        <v>0.2</v>
      </c>
      <c r="I38" s="225"/>
      <c r="J38" s="225"/>
      <c r="K38" s="225"/>
      <c r="L38" s="226">
        <v>585.53</v>
      </c>
      <c r="M38" s="227">
        <f>VLOOKUP($D38,Materiał!$B$2:$E$1153,3,0)</f>
        <v>585.53</v>
      </c>
      <c r="N38" s="228">
        <f t="shared" ref="N38:N52" si="71">(M38-L38)/L38</f>
        <v>0</v>
      </c>
      <c r="O38" s="229">
        <v>0</v>
      </c>
      <c r="P38" s="229">
        <f>F38*Dane!$C$14+G38*Dane!$C$15+H38*Dane!$C$17</f>
        <v>327.7</v>
      </c>
      <c r="Q38" s="229">
        <f>F38*Dane!$F$14+G38*Dane!$F$15+H38*Dane!$F$17</f>
        <v>49.5</v>
      </c>
      <c r="R38" s="229">
        <f>F38*Dane!$H$14+G38*Dane!$H$15+H38*Dane!$H$16+(F38+G38+H38)*Dane!$C$22</f>
        <v>712.8</v>
      </c>
      <c r="S38" s="230">
        <f t="shared" ref="S38:S52" si="72">SUM(L38,O38:R38)</f>
        <v>1675.53</v>
      </c>
      <c r="T38" s="229">
        <f>S38*Dane!$D$2</f>
        <v>335.10599999999999</v>
      </c>
      <c r="U38" s="229">
        <v>0</v>
      </c>
      <c r="V38" s="229">
        <f t="shared" ref="V38:V52" si="73">SUM(S38:U38)</f>
        <v>2010.636</v>
      </c>
      <c r="W38" s="229">
        <f t="shared" ref="W38:W52" si="74">V38*0.1</f>
        <v>201.06360000000001</v>
      </c>
      <c r="X38" s="229">
        <f t="shared" ref="X38:X52" si="75">V38*0.2</f>
        <v>402.12720000000002</v>
      </c>
      <c r="Y38" s="231">
        <f t="shared" ref="Y38:Y52" si="76">SUM(V38:W38)</f>
        <v>2211.6995999999999</v>
      </c>
      <c r="Z38" s="231">
        <f t="shared" ref="Z38:Z52" si="77">SUM(V38,X38)</f>
        <v>2412.7631999999999</v>
      </c>
      <c r="AA38" s="232"/>
      <c r="AB38" s="157" t="str">
        <f>IFERROR(IF(#REF!="W",$AA38*Dane!$D$6,"-"),"-")</f>
        <v>-</v>
      </c>
      <c r="AC38" s="139" t="str">
        <f>IFERROR(IF(#REF!="W",$AA38*Dane!$D$7,"-"),"-")</f>
        <v>-</v>
      </c>
      <c r="AD38" s="158" t="str">
        <f>IFERROR(IF(#REF!="W",$AA38*Dane!$D$8,"-"),"-")</f>
        <v>-</v>
      </c>
    </row>
    <row r="39" spans="1:30" ht="31.5" customHeight="1" thickBot="1">
      <c r="A39" s="243">
        <v>37</v>
      </c>
      <c r="B39" s="223" t="s">
        <v>3268</v>
      </c>
      <c r="C39" s="223" t="s">
        <v>912</v>
      </c>
      <c r="D39" s="224" t="s">
        <v>913</v>
      </c>
      <c r="E39" s="224" t="s">
        <v>914</v>
      </c>
      <c r="F39" s="225"/>
      <c r="G39" s="225">
        <v>10.199999999999999</v>
      </c>
      <c r="H39" s="225">
        <v>0.1</v>
      </c>
      <c r="I39" s="225"/>
      <c r="J39" s="225"/>
      <c r="K39" s="225"/>
      <c r="L39" s="226">
        <v>785.29</v>
      </c>
      <c r="M39" s="227">
        <f>VLOOKUP($D39,Materiał!$B$2:$E$1153,3,0)</f>
        <v>785.29</v>
      </c>
      <c r="N39" s="228">
        <f t="shared" si="71"/>
        <v>0</v>
      </c>
      <c r="O39" s="229">
        <v>0</v>
      </c>
      <c r="P39" s="229">
        <f>F39*Dane!$C$14+G39*Dane!$C$15+H39*Dane!$C$17</f>
        <v>340.4</v>
      </c>
      <c r="Q39" s="229">
        <f>F39*Dane!$F$14+G39*Dane!$F$15+H39*Dane!$F$17</f>
        <v>51.5</v>
      </c>
      <c r="R39" s="229">
        <f>F39*Dane!$H$14+G39*Dane!$H$15+H39*Dane!$H$16+(F39+G39+H39)*Dane!$C$22</f>
        <v>741.59999999999991</v>
      </c>
      <c r="S39" s="230">
        <f t="shared" si="72"/>
        <v>1918.79</v>
      </c>
      <c r="T39" s="229">
        <f>S39*Dane!$D$2</f>
        <v>383.75800000000004</v>
      </c>
      <c r="U39" s="229">
        <v>0</v>
      </c>
      <c r="V39" s="229">
        <f t="shared" si="73"/>
        <v>2302.5479999999998</v>
      </c>
      <c r="W39" s="229">
        <f t="shared" si="74"/>
        <v>230.25479999999999</v>
      </c>
      <c r="X39" s="229">
        <f t="shared" si="75"/>
        <v>460.50959999999998</v>
      </c>
      <c r="Y39" s="231">
        <f t="shared" si="76"/>
        <v>2532.8027999999999</v>
      </c>
      <c r="Z39" s="231">
        <f t="shared" si="77"/>
        <v>2763.0575999999996</v>
      </c>
      <c r="AA39" s="232"/>
      <c r="AB39" s="157" t="str">
        <f>IFERROR(IF(#REF!="W",$AA39*Dane!$D$6,"-"),"-")</f>
        <v>-</v>
      </c>
      <c r="AC39" s="139" t="str">
        <f>IFERROR(IF(#REF!="W",$AA39*Dane!$D$7,"-"),"-")</f>
        <v>-</v>
      </c>
      <c r="AD39" s="158" t="str">
        <f>IFERROR(IF(#REF!="W",$AA39*Dane!$D$8,"-"),"-")</f>
        <v>-</v>
      </c>
    </row>
    <row r="40" spans="1:30" ht="31.5" customHeight="1" thickBot="1">
      <c r="A40" s="243">
        <v>38</v>
      </c>
      <c r="B40" s="223" t="s">
        <v>3269</v>
      </c>
      <c r="C40" s="223" t="s">
        <v>915</v>
      </c>
      <c r="D40" s="224" t="s">
        <v>916</v>
      </c>
      <c r="E40" s="224"/>
      <c r="F40" s="225"/>
      <c r="G40" s="225">
        <v>10.25</v>
      </c>
      <c r="H40" s="225">
        <v>0.02</v>
      </c>
      <c r="I40" s="225"/>
      <c r="J40" s="225"/>
      <c r="K40" s="225"/>
      <c r="L40" s="226">
        <v>540.04</v>
      </c>
      <c r="M40" s="227">
        <f>VLOOKUP($D40,Materiał!$B$2:$E$1153,3,0)</f>
        <v>540.04</v>
      </c>
      <c r="N40" s="228">
        <f t="shared" si="71"/>
        <v>0</v>
      </c>
      <c r="O40" s="229">
        <v>0</v>
      </c>
      <c r="P40" s="229">
        <f>F40*Dane!$C$14+G40*Dane!$C$15+H40*Dane!$C$17</f>
        <v>339.01</v>
      </c>
      <c r="Q40" s="229">
        <f>F40*Dane!$F$14+G40*Dane!$F$15+H40*Dane!$F$17</f>
        <v>51.35</v>
      </c>
      <c r="R40" s="229">
        <f>F40*Dane!$H$14+G40*Dane!$H$15+H40*Dane!$H$16+(F40+G40+H40)*Dane!$C$22</f>
        <v>739.43999999999994</v>
      </c>
      <c r="S40" s="230">
        <f t="shared" si="72"/>
        <v>1669.84</v>
      </c>
      <c r="T40" s="229">
        <f>S40*Dane!$D$2</f>
        <v>333.96800000000002</v>
      </c>
      <c r="U40" s="229">
        <v>0</v>
      </c>
      <c r="V40" s="229">
        <f t="shared" si="73"/>
        <v>2003.808</v>
      </c>
      <c r="W40" s="229">
        <f t="shared" si="74"/>
        <v>200.38080000000002</v>
      </c>
      <c r="X40" s="229">
        <f t="shared" si="75"/>
        <v>400.76160000000004</v>
      </c>
      <c r="Y40" s="231">
        <f t="shared" si="76"/>
        <v>2204.1887999999999</v>
      </c>
      <c r="Z40" s="231">
        <f t="shared" si="77"/>
        <v>2404.5695999999998</v>
      </c>
      <c r="AA40" s="232"/>
      <c r="AB40" s="157" t="str">
        <f>IFERROR(IF(#REF!="W",$AA40*Dane!$D$6,"-"),"-")</f>
        <v>-</v>
      </c>
      <c r="AC40" s="139" t="str">
        <f>IFERROR(IF(#REF!="W",$AA40*Dane!$D$7,"-"),"-")</f>
        <v>-</v>
      </c>
      <c r="AD40" s="158" t="str">
        <f>IFERROR(IF(#REF!="W",$AA40*Dane!$D$8,"-"),"-")</f>
        <v>-</v>
      </c>
    </row>
    <row r="41" spans="1:30" ht="31.5" customHeight="1" thickBot="1">
      <c r="A41" s="243">
        <v>39</v>
      </c>
      <c r="B41" s="223" t="s">
        <v>3270</v>
      </c>
      <c r="C41" s="223" t="s">
        <v>1045</v>
      </c>
      <c r="D41" s="224" t="s">
        <v>1046</v>
      </c>
      <c r="E41" s="224"/>
      <c r="F41" s="225"/>
      <c r="G41" s="225">
        <v>7.8</v>
      </c>
      <c r="H41" s="225">
        <v>0.01</v>
      </c>
      <c r="I41" s="225"/>
      <c r="J41" s="225"/>
      <c r="K41" s="225"/>
      <c r="L41" s="226">
        <v>501.84</v>
      </c>
      <c r="M41" s="227">
        <f>VLOOKUP($D41,Materiał!$B$2:$E$1153,3,0)</f>
        <v>501.84</v>
      </c>
      <c r="N41" s="228">
        <f t="shared" si="71"/>
        <v>0</v>
      </c>
      <c r="O41" s="229">
        <v>0</v>
      </c>
      <c r="P41" s="229">
        <f>F41*Dane!$C$14+G41*Dane!$C$15+H41*Dane!$C$17</f>
        <v>257.77999999999997</v>
      </c>
      <c r="Q41" s="229">
        <f>F41*Dane!$F$14+G41*Dane!$F$15+H41*Dane!$F$17</f>
        <v>39.049999999999997</v>
      </c>
      <c r="R41" s="229">
        <f>F41*Dane!$H$14+G41*Dane!$H$15+H41*Dane!$H$16+(F41+G41+H41)*Dane!$C$22</f>
        <v>562.31999999999994</v>
      </c>
      <c r="S41" s="230">
        <f t="shared" si="72"/>
        <v>1360.9899999999998</v>
      </c>
      <c r="T41" s="229">
        <f>S41*Dane!$D$2</f>
        <v>272.19799999999998</v>
      </c>
      <c r="U41" s="229">
        <v>0</v>
      </c>
      <c r="V41" s="229">
        <f t="shared" si="73"/>
        <v>1633.1879999999996</v>
      </c>
      <c r="W41" s="229">
        <f t="shared" si="74"/>
        <v>163.31879999999998</v>
      </c>
      <c r="X41" s="229">
        <f t="shared" si="75"/>
        <v>326.63759999999996</v>
      </c>
      <c r="Y41" s="231">
        <f t="shared" si="76"/>
        <v>1796.5067999999997</v>
      </c>
      <c r="Z41" s="231">
        <f t="shared" si="77"/>
        <v>1959.8255999999997</v>
      </c>
      <c r="AA41" s="232"/>
      <c r="AB41" s="157" t="str">
        <f>IFERROR(IF(#REF!="W",$AA41*Dane!$D$6,"-"),"-")</f>
        <v>-</v>
      </c>
      <c r="AC41" s="139" t="str">
        <f>IFERROR(IF(#REF!="W",$AA41*Dane!$D$7,"-"),"-")</f>
        <v>-</v>
      </c>
      <c r="AD41" s="158" t="str">
        <f>IFERROR(IF(#REF!="W",$AA41*Dane!$D$8,"-"),"-")</f>
        <v>-</v>
      </c>
    </row>
    <row r="42" spans="1:30" ht="31.5" customHeight="1" thickBot="1">
      <c r="A42" s="243">
        <v>40</v>
      </c>
      <c r="B42" s="223" t="s">
        <v>3271</v>
      </c>
      <c r="C42" s="223" t="s">
        <v>917</v>
      </c>
      <c r="D42" s="224" t="s">
        <v>918</v>
      </c>
      <c r="E42" s="224"/>
      <c r="F42" s="225"/>
      <c r="G42" s="225">
        <v>11</v>
      </c>
      <c r="H42" s="225">
        <v>0.01</v>
      </c>
      <c r="I42" s="225"/>
      <c r="J42" s="225"/>
      <c r="K42" s="225"/>
      <c r="L42" s="226">
        <v>498.9</v>
      </c>
      <c r="M42" s="227">
        <f>VLOOKUP($D42,Materiał!$B$2:$E$1153,3,0)</f>
        <v>498.9</v>
      </c>
      <c r="N42" s="228">
        <f t="shared" si="71"/>
        <v>0</v>
      </c>
      <c r="O42" s="229">
        <v>0</v>
      </c>
      <c r="P42" s="229">
        <f>F42*Dane!$C$14+G42*Dane!$C$15+H42*Dane!$C$17</f>
        <v>363.38</v>
      </c>
      <c r="Q42" s="229">
        <f>F42*Dane!$F$14+G42*Dane!$F$15+H42*Dane!$F$17</f>
        <v>55.05</v>
      </c>
      <c r="R42" s="229">
        <f>F42*Dane!$H$14+G42*Dane!$H$15+H42*Dane!$H$16+(F42+G42+H42)*Dane!$C$22</f>
        <v>792.72</v>
      </c>
      <c r="S42" s="230">
        <f t="shared" si="72"/>
        <v>1710.05</v>
      </c>
      <c r="T42" s="229">
        <f>S42*Dane!$D$2</f>
        <v>342.01</v>
      </c>
      <c r="U42" s="229">
        <v>0</v>
      </c>
      <c r="V42" s="229">
        <f t="shared" si="73"/>
        <v>2052.06</v>
      </c>
      <c r="W42" s="229">
        <f t="shared" si="74"/>
        <v>205.20600000000002</v>
      </c>
      <c r="X42" s="229">
        <f t="shared" si="75"/>
        <v>410.41200000000003</v>
      </c>
      <c r="Y42" s="231">
        <f t="shared" si="76"/>
        <v>2257.2660000000001</v>
      </c>
      <c r="Z42" s="231">
        <f t="shared" si="77"/>
        <v>2462.4719999999998</v>
      </c>
      <c r="AA42" s="232"/>
      <c r="AB42" s="157" t="str">
        <f>IFERROR(IF(#REF!="W",$AA42*Dane!$D$6,"-"),"-")</f>
        <v>-</v>
      </c>
      <c r="AC42" s="139" t="str">
        <f>IFERROR(IF(#REF!="W",$AA42*Dane!$D$7,"-"),"-")</f>
        <v>-</v>
      </c>
      <c r="AD42" s="158" t="str">
        <f>IFERROR(IF(#REF!="W",$AA42*Dane!$D$8,"-"),"-")</f>
        <v>-</v>
      </c>
    </row>
    <row r="43" spans="1:30" ht="31.5" customHeight="1" thickBot="1">
      <c r="A43" s="243">
        <v>41</v>
      </c>
      <c r="B43" s="223" t="s">
        <v>3272</v>
      </c>
      <c r="C43" s="223" t="s">
        <v>1047</v>
      </c>
      <c r="D43" s="224" t="s">
        <v>1048</v>
      </c>
      <c r="E43" s="224"/>
      <c r="F43" s="225"/>
      <c r="G43" s="225">
        <v>11.3</v>
      </c>
      <c r="H43" s="225">
        <v>0.1</v>
      </c>
      <c r="I43" s="225"/>
      <c r="J43" s="225"/>
      <c r="K43" s="225"/>
      <c r="L43" s="226">
        <v>447.93</v>
      </c>
      <c r="M43" s="227">
        <f>VLOOKUP($D43,Materiał!$B$2:$E$1153,3,0)</f>
        <v>447.93</v>
      </c>
      <c r="N43" s="228">
        <f t="shared" si="71"/>
        <v>0</v>
      </c>
      <c r="O43" s="229">
        <v>0</v>
      </c>
      <c r="P43" s="229">
        <f>F43*Dane!$C$14+G43*Dane!$C$15+H43*Dane!$C$17</f>
        <v>376.70000000000005</v>
      </c>
      <c r="Q43" s="229">
        <f>F43*Dane!$F$14+G43*Dane!$F$15+H43*Dane!$F$17</f>
        <v>57</v>
      </c>
      <c r="R43" s="229">
        <f>F43*Dane!$H$14+G43*Dane!$H$15+H43*Dane!$H$16+(F43+G43+H43)*Dane!$C$22</f>
        <v>820.80000000000007</v>
      </c>
      <c r="S43" s="230">
        <f t="shared" si="72"/>
        <v>1702.4300000000003</v>
      </c>
      <c r="T43" s="229">
        <f>S43*Dane!$D$2</f>
        <v>340.4860000000001</v>
      </c>
      <c r="U43" s="229">
        <v>0</v>
      </c>
      <c r="V43" s="229">
        <f t="shared" si="73"/>
        <v>2042.9160000000004</v>
      </c>
      <c r="W43" s="229">
        <f t="shared" si="74"/>
        <v>204.29160000000005</v>
      </c>
      <c r="X43" s="229">
        <f t="shared" si="75"/>
        <v>408.58320000000009</v>
      </c>
      <c r="Y43" s="231">
        <f t="shared" si="76"/>
        <v>2247.2076000000006</v>
      </c>
      <c r="Z43" s="231">
        <f t="shared" si="77"/>
        <v>2451.4992000000007</v>
      </c>
      <c r="AA43" s="232"/>
      <c r="AB43" s="157" t="str">
        <f>IFERROR(IF(#REF!="W",$AA43*Dane!$D$6,"-"),"-")</f>
        <v>-</v>
      </c>
      <c r="AC43" s="139" t="str">
        <f>IFERROR(IF(#REF!="W",$AA43*Dane!$D$7,"-"),"-")</f>
        <v>-</v>
      </c>
      <c r="AD43" s="158" t="str">
        <f>IFERROR(IF(#REF!="W",$AA43*Dane!$D$8,"-"),"-")</f>
        <v>-</v>
      </c>
    </row>
    <row r="44" spans="1:30" ht="31.5" customHeight="1" thickBot="1">
      <c r="A44" s="243">
        <v>42</v>
      </c>
      <c r="B44" s="223" t="s">
        <v>3273</v>
      </c>
      <c r="C44" s="223" t="s">
        <v>919</v>
      </c>
      <c r="D44" s="224" t="s">
        <v>920</v>
      </c>
      <c r="E44" s="224"/>
      <c r="F44" s="225"/>
      <c r="G44" s="225">
        <v>12.3</v>
      </c>
      <c r="H44" s="225">
        <v>0.02</v>
      </c>
      <c r="I44" s="225"/>
      <c r="J44" s="225"/>
      <c r="K44" s="225"/>
      <c r="L44" s="226">
        <v>627.02</v>
      </c>
      <c r="M44" s="227">
        <f>VLOOKUP($D44,Materiał!$B$2:$E$1153,3,0)</f>
        <v>627.02</v>
      </c>
      <c r="N44" s="228">
        <f t="shared" si="71"/>
        <v>0</v>
      </c>
      <c r="O44" s="229">
        <v>0</v>
      </c>
      <c r="P44" s="229">
        <f>F44*Dane!$C$14+G44*Dane!$C$15+H44*Dane!$C$17</f>
        <v>406.66</v>
      </c>
      <c r="Q44" s="229">
        <f>F44*Dane!$F$14+G44*Dane!$F$15+H44*Dane!$F$17</f>
        <v>61.6</v>
      </c>
      <c r="R44" s="229">
        <f>F44*Dane!$H$14+G44*Dane!$H$15+H44*Dane!$H$16+(F44+G44+H44)*Dane!$C$22</f>
        <v>887.04000000000019</v>
      </c>
      <c r="S44" s="230">
        <f t="shared" si="72"/>
        <v>1982.3200000000002</v>
      </c>
      <c r="T44" s="229">
        <f>S44*Dane!$D$2</f>
        <v>396.46400000000006</v>
      </c>
      <c r="U44" s="229">
        <v>0</v>
      </c>
      <c r="V44" s="229">
        <f t="shared" si="73"/>
        <v>2378.7840000000001</v>
      </c>
      <c r="W44" s="229">
        <f t="shared" si="74"/>
        <v>237.87840000000003</v>
      </c>
      <c r="X44" s="229">
        <f t="shared" si="75"/>
        <v>475.75680000000006</v>
      </c>
      <c r="Y44" s="231">
        <f t="shared" si="76"/>
        <v>2616.6624000000002</v>
      </c>
      <c r="Z44" s="231">
        <f t="shared" si="77"/>
        <v>2854.5408000000002</v>
      </c>
      <c r="AA44" s="232"/>
      <c r="AB44" s="157" t="str">
        <f>IFERROR(IF(#REF!="W",$AA44*Dane!$D$6,"-"),"-")</f>
        <v>-</v>
      </c>
      <c r="AC44" s="139" t="str">
        <f>IFERROR(IF(#REF!="W",$AA44*Dane!$D$7,"-"),"-")</f>
        <v>-</v>
      </c>
      <c r="AD44" s="158" t="str">
        <f>IFERROR(IF(#REF!="W",$AA44*Dane!$D$8,"-"),"-")</f>
        <v>-</v>
      </c>
    </row>
    <row r="45" spans="1:30" ht="31.5" customHeight="1" thickBot="1">
      <c r="A45" s="222">
        <v>43</v>
      </c>
      <c r="B45" s="223" t="s">
        <v>3274</v>
      </c>
      <c r="C45" s="223" t="s">
        <v>1049</v>
      </c>
      <c r="D45" s="224" t="s">
        <v>1050</v>
      </c>
      <c r="E45" s="224"/>
      <c r="F45" s="225"/>
      <c r="G45" s="225">
        <v>11.9</v>
      </c>
      <c r="H45" s="225">
        <v>0.1</v>
      </c>
      <c r="I45" s="225"/>
      <c r="J45" s="225"/>
      <c r="K45" s="225"/>
      <c r="L45" s="226">
        <v>592.79</v>
      </c>
      <c r="M45" s="227">
        <f>VLOOKUP($D45,Materiał!$B$2:$E$1153,3,0)</f>
        <v>592.79</v>
      </c>
      <c r="N45" s="228">
        <f t="shared" si="71"/>
        <v>0</v>
      </c>
      <c r="O45" s="229">
        <v>0</v>
      </c>
      <c r="P45" s="229">
        <f>F45*Dane!$C$14+G45*Dane!$C$15+H45*Dane!$C$17</f>
        <v>396.5</v>
      </c>
      <c r="Q45" s="229">
        <f>F45*Dane!$F$14+G45*Dane!$F$15+H45*Dane!$F$17</f>
        <v>60</v>
      </c>
      <c r="R45" s="229">
        <f>F45*Dane!$H$14+G45*Dane!$H$15+H45*Dane!$H$16+(F45+G45+H45)*Dane!$C$22</f>
        <v>864</v>
      </c>
      <c r="S45" s="230">
        <f t="shared" si="72"/>
        <v>1913.29</v>
      </c>
      <c r="T45" s="229">
        <f>S45*Dane!$D$2</f>
        <v>382.65800000000002</v>
      </c>
      <c r="U45" s="229">
        <v>0</v>
      </c>
      <c r="V45" s="229">
        <f t="shared" si="73"/>
        <v>2295.9479999999999</v>
      </c>
      <c r="W45" s="229">
        <f t="shared" si="74"/>
        <v>229.59479999999999</v>
      </c>
      <c r="X45" s="229">
        <f t="shared" si="75"/>
        <v>459.18959999999998</v>
      </c>
      <c r="Y45" s="231">
        <f t="shared" si="76"/>
        <v>2525.5427999999997</v>
      </c>
      <c r="Z45" s="231">
        <f t="shared" si="77"/>
        <v>2755.1376</v>
      </c>
      <c r="AA45" s="232"/>
      <c r="AB45" s="221" t="str">
        <f>IFERROR(IF(#REF!="W",$AA45*Dane!$D$6,"-"),"-")</f>
        <v>-</v>
      </c>
      <c r="AC45" s="139" t="str">
        <f>IFERROR(IF(#REF!="W",$AA45*Dane!$D$7,"-"),"-")</f>
        <v>-</v>
      </c>
      <c r="AD45" s="158" t="str">
        <f>IFERROR(IF(#REF!="W",$AA45*Dane!$D$8,"-"),"-")</f>
        <v>-</v>
      </c>
    </row>
    <row r="46" spans="1:30" ht="31.5" customHeight="1" thickBot="1">
      <c r="A46" s="222">
        <v>44</v>
      </c>
      <c r="B46" s="223" t="s">
        <v>3261</v>
      </c>
      <c r="C46" s="223" t="s">
        <v>992</v>
      </c>
      <c r="D46" s="224" t="s">
        <v>993</v>
      </c>
      <c r="E46" s="224" t="s">
        <v>994</v>
      </c>
      <c r="F46" s="225"/>
      <c r="G46" s="225">
        <v>1.2</v>
      </c>
      <c r="H46" s="225">
        <v>0.2</v>
      </c>
      <c r="I46" s="225"/>
      <c r="J46" s="225"/>
      <c r="K46" s="225"/>
      <c r="L46" s="226">
        <v>37.159999999999997</v>
      </c>
      <c r="M46" s="227">
        <f>VLOOKUP($D46,Materiał!$B$2:$E$1153,3,0)</f>
        <v>37.159999999999997</v>
      </c>
      <c r="N46" s="228">
        <f t="shared" si="71"/>
        <v>0</v>
      </c>
      <c r="O46" s="229">
        <v>0</v>
      </c>
      <c r="P46" s="229">
        <f>F46*Dane!$C$14+G46*Dane!$C$15+H46*Dane!$C$17</f>
        <v>47.2</v>
      </c>
      <c r="Q46" s="229">
        <f>F46*Dane!$F$14+G46*Dane!$F$15+H46*Dane!$F$17</f>
        <v>7</v>
      </c>
      <c r="R46" s="229">
        <f>F46*Dane!$H$14+G46*Dane!$H$15+H46*Dane!$H$16+(F46+G46+H46)*Dane!$C$22</f>
        <v>100.79999999999998</v>
      </c>
      <c r="S46" s="230">
        <f t="shared" si="72"/>
        <v>192.15999999999997</v>
      </c>
      <c r="T46" s="229">
        <f>S46*Dane!$D$2</f>
        <v>38.431999999999995</v>
      </c>
      <c r="U46" s="229">
        <v>0</v>
      </c>
      <c r="V46" s="229">
        <f t="shared" si="73"/>
        <v>230.59199999999996</v>
      </c>
      <c r="W46" s="229">
        <f t="shared" si="74"/>
        <v>23.059199999999997</v>
      </c>
      <c r="X46" s="229">
        <f t="shared" si="75"/>
        <v>46.118399999999994</v>
      </c>
      <c r="Y46" s="231">
        <f t="shared" si="76"/>
        <v>253.65119999999996</v>
      </c>
      <c r="Z46" s="231">
        <f t="shared" si="77"/>
        <v>276.71039999999994</v>
      </c>
      <c r="AA46" s="232"/>
      <c r="AB46" s="221" t="str">
        <f>IFERROR(IF(#REF!="W",$AA46*Dane!$D$6,"-"),"-")</f>
        <v>-</v>
      </c>
      <c r="AC46" s="139" t="str">
        <f>IFERROR(IF(#REF!="W",$AA46*Dane!$D$7,"-"),"-")</f>
        <v>-</v>
      </c>
      <c r="AD46" s="158" t="str">
        <f>IFERROR(IF(#REF!="W",$AA46*Dane!$D$8,"-"),"-")</f>
        <v>-</v>
      </c>
    </row>
    <row r="47" spans="1:30" ht="31.5" customHeight="1" thickBot="1">
      <c r="A47" s="222">
        <v>45</v>
      </c>
      <c r="B47" s="223" t="s">
        <v>3260</v>
      </c>
      <c r="C47" s="223" t="s">
        <v>995</v>
      </c>
      <c r="D47" s="224" t="s">
        <v>996</v>
      </c>
      <c r="E47" s="224" t="s">
        <v>994</v>
      </c>
      <c r="F47" s="225"/>
      <c r="G47" s="225">
        <v>1.2</v>
      </c>
      <c r="H47" s="225">
        <v>0.2</v>
      </c>
      <c r="I47" s="225"/>
      <c r="J47" s="225"/>
      <c r="K47" s="225"/>
      <c r="L47" s="226">
        <v>34.18</v>
      </c>
      <c r="M47" s="227">
        <f>VLOOKUP($D47,Materiał!$B$2:$E$1153,3,0)</f>
        <v>34.18</v>
      </c>
      <c r="N47" s="228">
        <f t="shared" si="71"/>
        <v>0</v>
      </c>
      <c r="O47" s="229">
        <v>0</v>
      </c>
      <c r="P47" s="229">
        <f>F47*Dane!$C$14+G47*Dane!$C$15+H47*Dane!$C$17</f>
        <v>47.2</v>
      </c>
      <c r="Q47" s="229">
        <f>F47*Dane!$F$14+G47*Dane!$F$15+H47*Dane!$F$17</f>
        <v>7</v>
      </c>
      <c r="R47" s="229">
        <f>F47*Dane!$H$14+G47*Dane!$H$15+H47*Dane!$H$16+(F47+G47+H47)*Dane!$C$22</f>
        <v>100.79999999999998</v>
      </c>
      <c r="S47" s="230">
        <f t="shared" si="72"/>
        <v>189.17999999999998</v>
      </c>
      <c r="T47" s="229">
        <f>S47*Dane!$D$2</f>
        <v>37.835999999999999</v>
      </c>
      <c r="U47" s="229">
        <v>0</v>
      </c>
      <c r="V47" s="229">
        <f t="shared" si="73"/>
        <v>227.01599999999996</v>
      </c>
      <c r="W47" s="229">
        <f t="shared" si="74"/>
        <v>22.701599999999999</v>
      </c>
      <c r="X47" s="229">
        <f t="shared" si="75"/>
        <v>45.403199999999998</v>
      </c>
      <c r="Y47" s="231">
        <f t="shared" si="76"/>
        <v>249.71759999999995</v>
      </c>
      <c r="Z47" s="231">
        <f t="shared" si="77"/>
        <v>272.41919999999993</v>
      </c>
      <c r="AA47" s="232"/>
      <c r="AB47" s="221" t="str">
        <f>IFERROR(IF(#REF!="W",$AA47*Dane!$D$6,"-"),"-")</f>
        <v>-</v>
      </c>
      <c r="AC47" s="139" t="str">
        <f>IFERROR(IF(#REF!="W",$AA47*Dane!$D$7,"-"),"-")</f>
        <v>-</v>
      </c>
      <c r="AD47" s="158" t="str">
        <f>IFERROR(IF(#REF!="W",$AA47*Dane!$D$8,"-"),"-")</f>
        <v>-</v>
      </c>
    </row>
    <row r="48" spans="1:30" ht="31.5" customHeight="1" thickBot="1">
      <c r="A48" s="222">
        <v>46</v>
      </c>
      <c r="B48" s="223" t="s">
        <v>3263</v>
      </c>
      <c r="C48" s="223" t="s">
        <v>1138</v>
      </c>
      <c r="D48" s="224" t="s">
        <v>1139</v>
      </c>
      <c r="E48" s="224" t="s">
        <v>1140</v>
      </c>
      <c r="F48" s="225"/>
      <c r="G48" s="225">
        <v>0.4</v>
      </c>
      <c r="H48" s="225">
        <v>0</v>
      </c>
      <c r="I48" s="225"/>
      <c r="J48" s="225"/>
      <c r="K48" s="225"/>
      <c r="L48" s="226">
        <v>47.66</v>
      </c>
      <c r="M48" s="227">
        <f>VLOOKUP($D48,Materiał!$B$2:$E$1153,3,0)</f>
        <v>47.66</v>
      </c>
      <c r="N48" s="228">
        <f t="shared" si="71"/>
        <v>0</v>
      </c>
      <c r="O48" s="229">
        <v>0</v>
      </c>
      <c r="P48" s="229">
        <f>F48*Dane!$C$14+G48*Dane!$C$15+H48*Dane!$C$17</f>
        <v>13.200000000000001</v>
      </c>
      <c r="Q48" s="229">
        <f>F48*Dane!$F$14+G48*Dane!$F$15+H48*Dane!$F$17</f>
        <v>2</v>
      </c>
      <c r="R48" s="229">
        <f>F48*Dane!$H$14+G48*Dane!$H$15+H48*Dane!$H$16+(F48+G48+H48)*Dane!$C$22</f>
        <v>28.800000000000004</v>
      </c>
      <c r="S48" s="230">
        <f t="shared" si="72"/>
        <v>91.66</v>
      </c>
      <c r="T48" s="229">
        <f>S48*Dane!$D$2</f>
        <v>18.332000000000001</v>
      </c>
      <c r="U48" s="229">
        <v>0</v>
      </c>
      <c r="V48" s="229">
        <f t="shared" si="73"/>
        <v>109.99199999999999</v>
      </c>
      <c r="W48" s="229">
        <f t="shared" si="74"/>
        <v>10.9992</v>
      </c>
      <c r="X48" s="229">
        <f t="shared" si="75"/>
        <v>21.9984</v>
      </c>
      <c r="Y48" s="231">
        <f t="shared" si="76"/>
        <v>120.99119999999999</v>
      </c>
      <c r="Z48" s="231">
        <f t="shared" si="77"/>
        <v>131.99039999999999</v>
      </c>
      <c r="AA48" s="232"/>
      <c r="AB48" s="221" t="str">
        <f>IFERROR(IF(#REF!="W",$AA48*Dane!$D$6,"-"),"-")</f>
        <v>-</v>
      </c>
      <c r="AC48" s="139" t="str">
        <f>IFERROR(IF(#REF!="W",$AA48*Dane!$D$7,"-"),"-")</f>
        <v>-</v>
      </c>
      <c r="AD48" s="158" t="str">
        <f>IFERROR(IF(#REF!="W",$AA48*Dane!$D$8,"-"),"-")</f>
        <v>-</v>
      </c>
    </row>
    <row r="49" spans="1:30" ht="31.5" customHeight="1" thickBot="1">
      <c r="A49" s="222">
        <v>47</v>
      </c>
      <c r="B49" s="223" t="s">
        <v>3262</v>
      </c>
      <c r="C49" s="223" t="s">
        <v>1163</v>
      </c>
      <c r="D49" s="224" t="s">
        <v>1164</v>
      </c>
      <c r="E49" s="224">
        <v>58554</v>
      </c>
      <c r="F49" s="225"/>
      <c r="G49" s="225"/>
      <c r="H49" s="225"/>
      <c r="I49" s="225"/>
      <c r="J49" s="225"/>
      <c r="K49" s="225"/>
      <c r="L49" s="226">
        <v>89</v>
      </c>
      <c r="M49" s="227">
        <f>VLOOKUP($D49,Materiał!$B$2:$E$1153,3,0)</f>
        <v>89</v>
      </c>
      <c r="N49" s="228">
        <f t="shared" si="71"/>
        <v>0</v>
      </c>
      <c r="O49" s="229">
        <v>0</v>
      </c>
      <c r="P49" s="229">
        <f>F49*Dane!$C$14+G49*Dane!$C$15+H49*Dane!$C$17</f>
        <v>0</v>
      </c>
      <c r="Q49" s="229">
        <f>F49*Dane!$F$14+G49*Dane!$F$15+H49*Dane!$F$17</f>
        <v>0</v>
      </c>
      <c r="R49" s="229">
        <f>F49*Dane!$H$14+G49*Dane!$H$15+H49*Dane!$H$16+(F49+G49+H49)*Dane!$C$22</f>
        <v>0</v>
      </c>
      <c r="S49" s="230">
        <f t="shared" si="72"/>
        <v>89</v>
      </c>
      <c r="T49" s="229">
        <f>S49*Dane!$D$2</f>
        <v>17.8</v>
      </c>
      <c r="U49" s="229">
        <v>0</v>
      </c>
      <c r="V49" s="229">
        <f t="shared" si="73"/>
        <v>106.8</v>
      </c>
      <c r="W49" s="229">
        <f t="shared" si="74"/>
        <v>10.68</v>
      </c>
      <c r="X49" s="229">
        <f t="shared" si="75"/>
        <v>21.36</v>
      </c>
      <c r="Y49" s="231">
        <f t="shared" si="76"/>
        <v>117.47999999999999</v>
      </c>
      <c r="Z49" s="231">
        <f t="shared" si="77"/>
        <v>128.16</v>
      </c>
      <c r="AA49" s="232"/>
      <c r="AB49" s="221" t="str">
        <f>IFERROR(IF(#REF!="W",$AA49*Dane!$D$6,"-"),"-")</f>
        <v>-</v>
      </c>
      <c r="AC49" s="139" t="str">
        <f>IFERROR(IF(#REF!="W",$AA49*Dane!$D$7,"-"),"-")</f>
        <v>-</v>
      </c>
      <c r="AD49" s="158" t="str">
        <f>IFERROR(IF(#REF!="W",$AA49*Dane!$D$8,"-"),"-")</f>
        <v>-</v>
      </c>
    </row>
    <row r="50" spans="1:30" ht="31.5" customHeight="1" thickBot="1">
      <c r="A50" s="222">
        <v>48</v>
      </c>
      <c r="B50" s="223" t="s">
        <v>3264</v>
      </c>
      <c r="C50" s="223" t="s">
        <v>1160</v>
      </c>
      <c r="D50" s="224" t="s">
        <v>1161</v>
      </c>
      <c r="E50" s="224" t="s">
        <v>1162</v>
      </c>
      <c r="F50" s="225"/>
      <c r="G50" s="225"/>
      <c r="H50" s="225"/>
      <c r="I50" s="225"/>
      <c r="J50" s="225"/>
      <c r="K50" s="225"/>
      <c r="L50" s="226">
        <v>87</v>
      </c>
      <c r="M50" s="227">
        <f>VLOOKUP($D50,Materiał!$B$2:$E$1153,3,0)</f>
        <v>87</v>
      </c>
      <c r="N50" s="228">
        <f t="shared" si="71"/>
        <v>0</v>
      </c>
      <c r="O50" s="229">
        <v>0</v>
      </c>
      <c r="P50" s="229">
        <f>F50*Dane!$C$14+G50*Dane!$C$15+H50*Dane!$C$17</f>
        <v>0</v>
      </c>
      <c r="Q50" s="229">
        <f>F50*Dane!$F$14+G50*Dane!$F$15+H50*Dane!$F$17</f>
        <v>0</v>
      </c>
      <c r="R50" s="229">
        <f>F50*Dane!$H$14+G50*Dane!$H$15+H50*Dane!$H$16+(F50+G50+H50)*Dane!$C$22</f>
        <v>0</v>
      </c>
      <c r="S50" s="230">
        <f t="shared" si="72"/>
        <v>87</v>
      </c>
      <c r="T50" s="229">
        <f>S50*Dane!$D$2</f>
        <v>17.400000000000002</v>
      </c>
      <c r="U50" s="229">
        <v>0</v>
      </c>
      <c r="V50" s="229">
        <f t="shared" si="73"/>
        <v>104.4</v>
      </c>
      <c r="W50" s="229">
        <f t="shared" si="74"/>
        <v>10.440000000000001</v>
      </c>
      <c r="X50" s="229">
        <f t="shared" si="75"/>
        <v>20.880000000000003</v>
      </c>
      <c r="Y50" s="231">
        <f t="shared" si="76"/>
        <v>114.84</v>
      </c>
      <c r="Z50" s="231">
        <f t="shared" si="77"/>
        <v>125.28</v>
      </c>
      <c r="AA50" s="232"/>
      <c r="AB50" s="221" t="str">
        <f>IFERROR(IF(#REF!="W",$AA50*Dane!$D$6,"-"),"-")</f>
        <v>-</v>
      </c>
      <c r="AC50" s="139" t="str">
        <f>IFERROR(IF(#REF!="W",$AA50*Dane!$D$7,"-"),"-")</f>
        <v>-</v>
      </c>
      <c r="AD50" s="158" t="str">
        <f>IFERROR(IF(#REF!="W",$AA50*Dane!$D$8,"-"),"-")</f>
        <v>-</v>
      </c>
    </row>
    <row r="51" spans="1:30" ht="31.5" customHeight="1" thickBot="1">
      <c r="A51" s="222">
        <v>49</v>
      </c>
      <c r="B51" s="223" t="s">
        <v>3265</v>
      </c>
      <c r="C51" s="223" t="s">
        <v>982</v>
      </c>
      <c r="D51" s="224" t="s">
        <v>983</v>
      </c>
      <c r="E51" s="224" t="s">
        <v>984</v>
      </c>
      <c r="F51" s="225"/>
      <c r="G51" s="225">
        <v>3.2</v>
      </c>
      <c r="H51" s="225">
        <v>0.4</v>
      </c>
      <c r="I51" s="225"/>
      <c r="J51" s="225"/>
      <c r="K51" s="225"/>
      <c r="L51" s="226">
        <v>985.79629499999999</v>
      </c>
      <c r="M51" s="227">
        <f>VLOOKUP($D51,Materiał!$B$2:$E$1153,3,0)</f>
        <v>930.63</v>
      </c>
      <c r="N51" s="228">
        <f t="shared" si="71"/>
        <v>-5.596115067565758E-2</v>
      </c>
      <c r="O51" s="229">
        <v>0</v>
      </c>
      <c r="P51" s="229">
        <f>F51*Dane!$C$14+G51*Dane!$C$15+H51*Dane!$C$17</f>
        <v>120.80000000000001</v>
      </c>
      <c r="Q51" s="229">
        <f>F51*Dane!$F$14+G51*Dane!$F$15+H51*Dane!$F$17</f>
        <v>18</v>
      </c>
      <c r="R51" s="229">
        <f>F51*Dane!$H$14+G51*Dane!$H$15+H51*Dane!$H$16+(F51+G51+H51)*Dane!$C$22</f>
        <v>259.20000000000005</v>
      </c>
      <c r="S51" s="230">
        <f t="shared" si="72"/>
        <v>1383.7962950000001</v>
      </c>
      <c r="T51" s="229">
        <f>S51*Dane!$D$2</f>
        <v>276.75925900000004</v>
      </c>
      <c r="U51" s="229">
        <v>0</v>
      </c>
      <c r="V51" s="229">
        <f t="shared" si="73"/>
        <v>1660.555554</v>
      </c>
      <c r="W51" s="229">
        <f t="shared" si="74"/>
        <v>166.0555554</v>
      </c>
      <c r="X51" s="229">
        <f t="shared" si="75"/>
        <v>332.11111080000001</v>
      </c>
      <c r="Y51" s="231">
        <f t="shared" si="76"/>
        <v>1826.6111094</v>
      </c>
      <c r="Z51" s="231">
        <f t="shared" si="77"/>
        <v>1992.6666648</v>
      </c>
      <c r="AA51" s="232"/>
      <c r="AB51" s="221" t="str">
        <f>IFERROR(IF(#REF!="W",$AA51*Dane!$D$6,"-"),"-")</f>
        <v>-</v>
      </c>
      <c r="AC51" s="209" t="s">
        <v>509</v>
      </c>
      <c r="AD51" s="160" t="str">
        <f>IFERROR(IF(#REF!="W",$AA51*Dane!$D$8,"-"),"-")</f>
        <v>-</v>
      </c>
    </row>
    <row r="52" spans="1:30" ht="31.5" customHeight="1" thickBot="1">
      <c r="A52" s="222">
        <v>50</v>
      </c>
      <c r="B52" s="223" t="s">
        <v>3266</v>
      </c>
      <c r="C52" s="223" t="s">
        <v>988</v>
      </c>
      <c r="D52" s="224" t="s">
        <v>989</v>
      </c>
      <c r="E52" s="224" t="s">
        <v>990</v>
      </c>
      <c r="F52" s="225"/>
      <c r="G52" s="225">
        <v>6.1</v>
      </c>
      <c r="H52" s="225">
        <v>0.2</v>
      </c>
      <c r="I52" s="225"/>
      <c r="J52" s="225"/>
      <c r="K52" s="225"/>
      <c r="L52" s="226">
        <v>1834.58</v>
      </c>
      <c r="M52" s="227">
        <f>VLOOKUP($D52,Materiał!$B$2:$E$1153,3,0)</f>
        <v>1834.58</v>
      </c>
      <c r="N52" s="228">
        <f t="shared" si="71"/>
        <v>0</v>
      </c>
      <c r="O52" s="229">
        <v>0</v>
      </c>
      <c r="P52" s="229">
        <f>F52*Dane!$C$14+G52*Dane!$C$15+H52*Dane!$C$17</f>
        <v>208.89999999999998</v>
      </c>
      <c r="Q52" s="229">
        <f>F52*Dane!$F$14+G52*Dane!$F$15+H52*Dane!$F$17</f>
        <v>31.5</v>
      </c>
      <c r="R52" s="229">
        <f>F52*Dane!$H$14+G52*Dane!$H$15+H52*Dane!$H$16+(F52+G52+H52)*Dane!$C$22</f>
        <v>453.59999999999997</v>
      </c>
      <c r="S52" s="230">
        <f t="shared" si="72"/>
        <v>2528.58</v>
      </c>
      <c r="T52" s="229">
        <f>S52*Dane!$D$2</f>
        <v>505.71600000000001</v>
      </c>
      <c r="U52" s="229">
        <v>0</v>
      </c>
      <c r="V52" s="229">
        <f t="shared" si="73"/>
        <v>3034.2959999999998</v>
      </c>
      <c r="W52" s="229">
        <f t="shared" si="74"/>
        <v>303.42959999999999</v>
      </c>
      <c r="X52" s="229">
        <f t="shared" si="75"/>
        <v>606.85919999999999</v>
      </c>
      <c r="Y52" s="231">
        <f t="shared" si="76"/>
        <v>3337.7255999999998</v>
      </c>
      <c r="Z52" s="231">
        <f t="shared" si="77"/>
        <v>3641.1551999999997</v>
      </c>
      <c r="AA52" s="232"/>
      <c r="AB52" s="221" t="str">
        <f>IFERROR(IF(#REF!="W",$AA52*Dane!$D$6,"-"),"-")</f>
        <v>-</v>
      </c>
      <c r="AC52" s="209" t="s">
        <v>509</v>
      </c>
      <c r="AD52" s="160" t="str">
        <f>IFERROR(IF(#REF!="W",$AA52*Dane!$D$8,"-"),"-")</f>
        <v>-</v>
      </c>
    </row>
    <row r="53" spans="1:30" ht="31.5" customHeight="1" thickBot="1">
      <c r="A53" s="251" t="s">
        <v>3277</v>
      </c>
      <c r="B53" s="251"/>
      <c r="C53" s="233"/>
      <c r="D53" s="234"/>
      <c r="E53" s="234"/>
      <c r="F53" s="235"/>
      <c r="G53" s="235"/>
      <c r="H53" s="235"/>
      <c r="I53" s="236"/>
      <c r="J53" s="236"/>
      <c r="K53" s="236"/>
      <c r="L53" s="235"/>
      <c r="M53" s="235"/>
      <c r="N53" s="235"/>
      <c r="O53" s="235"/>
      <c r="P53" s="235"/>
      <c r="Q53" s="235"/>
      <c r="R53" s="237"/>
      <c r="S53" s="235"/>
      <c r="T53" s="235"/>
      <c r="U53" s="235"/>
      <c r="V53" s="235"/>
      <c r="W53" s="235"/>
      <c r="X53" s="235"/>
      <c r="Y53" s="235"/>
      <c r="Z53" s="235"/>
      <c r="AA53" s="238"/>
    </row>
  </sheetData>
  <mergeCells count="6">
    <mergeCell ref="A1:AA1"/>
    <mergeCell ref="A53:B53"/>
    <mergeCell ref="AB2:AD2"/>
    <mergeCell ref="L2:Z2"/>
    <mergeCell ref="I2:K2"/>
    <mergeCell ref="F2:H2"/>
  </mergeCells>
  <phoneticPr fontId="11" type="noConversion"/>
  <conditionalFormatting sqref="AA3:AA13 AA15:AA34">
    <cfRule type="cellIs" dxfId="73" priority="100" operator="lessThan">
      <formula>$Z3</formula>
    </cfRule>
  </conditionalFormatting>
  <conditionalFormatting sqref="AA35:AA39">
    <cfRule type="cellIs" dxfId="72" priority="77" operator="lessThan">
      <formula>Y35</formula>
    </cfRule>
  </conditionalFormatting>
  <conditionalFormatting sqref="AA14">
    <cfRule type="cellIs" dxfId="71" priority="71" operator="lessThan">
      <formula>$Z14</formula>
    </cfRule>
  </conditionalFormatting>
  <conditionalFormatting sqref="AA40:AA52">
    <cfRule type="cellIs" dxfId="70" priority="66" operator="lessThan">
      <formula>Z40</formula>
    </cfRule>
  </conditionalFormatting>
  <printOptions horizontalCentered="1"/>
  <pageMargins left="0.47244094488188981" right="0.47244094488188981" top="0.42875000000000002" bottom="0.32666666666666666" header="0.15748031496062992" footer="0.15748031496062992"/>
  <pageSetup paperSize="9" scale="44" orientation="landscape" r:id="rId1"/>
  <headerFooter alignWithMargins="0">
    <oddHeader>&amp;C&amp;14CENNIK KES&amp;R&amp;12&amp;10Data wydruku: &amp;D</oddHeader>
    <oddFooter>&amp;R&amp;12Strona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>
    <tabColor theme="4" tint="0.59999389629810485"/>
  </sheetPr>
  <dimension ref="A1:AG741"/>
  <sheetViews>
    <sheetView workbookViewId="0"/>
  </sheetViews>
  <sheetFormatPr defaultRowHeight="29.25" customHeight="1" outlineLevelCol="1"/>
  <cols>
    <col min="1" max="1" width="5.7109375" style="19" customWidth="1"/>
    <col min="2" max="2" width="22.28515625" style="19" customWidth="1"/>
    <col min="3" max="3" width="36.28515625" style="20" customWidth="1"/>
    <col min="4" max="4" width="29.140625" style="21" customWidth="1"/>
    <col min="5" max="5" width="22.42578125" style="21" customWidth="1"/>
    <col min="6" max="6" width="23" style="21" customWidth="1" outlineLevel="1"/>
    <col min="7" max="8" width="13.42578125" style="21" customWidth="1" outlineLevel="1"/>
    <col min="9" max="9" width="14.42578125" style="9" customWidth="1"/>
    <col min="10" max="10" width="12.7109375" style="9" customWidth="1"/>
    <col min="11" max="12" width="13.28515625" style="9" customWidth="1"/>
    <col min="13" max="13" width="14.5703125" style="9" customWidth="1"/>
    <col min="14" max="14" width="14.7109375" style="9" customWidth="1"/>
    <col min="15" max="19" width="12.7109375" style="9" customWidth="1"/>
    <col min="20" max="21" width="12.42578125" style="9" customWidth="1"/>
    <col min="22" max="23" width="15.140625" style="9" customWidth="1"/>
    <col min="24" max="24" width="21.28515625" style="42" customWidth="1"/>
    <col min="25" max="25" width="19.85546875" style="29" customWidth="1"/>
    <col min="26" max="27" width="16.140625" style="29" customWidth="1"/>
    <col min="28" max="28" width="14.5703125" style="9" customWidth="1"/>
    <col min="29" max="29" width="11" style="8" customWidth="1"/>
    <col min="30" max="30" width="10.140625" style="8" customWidth="1"/>
    <col min="31" max="31" width="13.85546875" style="94" customWidth="1"/>
    <col min="32" max="32" width="14.7109375" style="94" customWidth="1"/>
    <col min="33" max="33" width="13.140625" style="94" customWidth="1"/>
    <col min="34" max="16384" width="9.140625" style="8"/>
  </cols>
  <sheetData>
    <row r="1" spans="1:30" ht="20.25" customHeight="1">
      <c r="A1" s="5"/>
      <c r="B1" s="28"/>
      <c r="C1" s="93" t="s">
        <v>1671</v>
      </c>
      <c r="D1" s="6"/>
      <c r="E1" s="6"/>
      <c r="F1" s="6"/>
      <c r="G1" s="6"/>
      <c r="H1" s="6"/>
      <c r="I1" s="7"/>
      <c r="J1" s="7">
        <f>F4*Dane!$D$4</f>
        <v>0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25" t="s">
        <v>0</v>
      </c>
      <c r="X1" s="26">
        <f>EH!Z1</f>
        <v>0</v>
      </c>
      <c r="Y1" s="27"/>
      <c r="Z1" s="27"/>
      <c r="AA1" s="27"/>
    </row>
    <row r="2" spans="1:30" ht="29.25" customHeight="1">
      <c r="A2" s="179" t="s">
        <v>1</v>
      </c>
      <c r="B2" s="180" t="s">
        <v>98</v>
      </c>
      <c r="C2" s="181" t="s">
        <v>2</v>
      </c>
      <c r="D2" s="182" t="s">
        <v>3</v>
      </c>
      <c r="E2" s="183" t="s">
        <v>1171</v>
      </c>
      <c r="F2" s="184" t="s">
        <v>881</v>
      </c>
      <c r="G2" s="185" t="s">
        <v>2106</v>
      </c>
      <c r="H2" s="185" t="s">
        <v>2107</v>
      </c>
      <c r="I2" s="184" t="s">
        <v>2071</v>
      </c>
      <c r="J2" s="185" t="s">
        <v>2108</v>
      </c>
      <c r="K2" s="185" t="s">
        <v>2109</v>
      </c>
      <c r="L2" s="185" t="s">
        <v>2110</v>
      </c>
      <c r="M2" s="185" t="s">
        <v>2111</v>
      </c>
      <c r="N2" s="185" t="s">
        <v>2112</v>
      </c>
      <c r="O2" s="185" t="s">
        <v>2113</v>
      </c>
      <c r="P2" s="185" t="s">
        <v>2114</v>
      </c>
      <c r="Q2" s="185" t="s">
        <v>2115</v>
      </c>
      <c r="R2" s="185" t="s">
        <v>2116</v>
      </c>
      <c r="S2" s="185" t="s">
        <v>2117</v>
      </c>
      <c r="T2" s="185" t="s">
        <v>2118</v>
      </c>
      <c r="U2" s="185" t="s">
        <v>2119</v>
      </c>
      <c r="V2" s="185" t="s">
        <v>2120</v>
      </c>
      <c r="W2" s="186" t="s">
        <v>2121</v>
      </c>
      <c r="X2" s="187" t="s">
        <v>2073</v>
      </c>
      <c r="Y2" s="188" t="s">
        <v>2072</v>
      </c>
      <c r="Z2" s="188" t="s">
        <v>2122</v>
      </c>
      <c r="AA2" s="188" t="s">
        <v>2123</v>
      </c>
    </row>
    <row r="3" spans="1:30" ht="44.25" customHeight="1" thickBot="1">
      <c r="A3" s="175"/>
      <c r="B3" s="174"/>
      <c r="C3" s="169"/>
      <c r="D3" s="171"/>
      <c r="E3" s="172"/>
      <c r="F3" s="79" t="s">
        <v>1452</v>
      </c>
      <c r="G3" s="80" t="s">
        <v>1453</v>
      </c>
      <c r="H3" s="80" t="s">
        <v>882</v>
      </c>
      <c r="I3" s="74" t="s">
        <v>6</v>
      </c>
      <c r="J3" s="75" t="s">
        <v>7</v>
      </c>
      <c r="K3" s="75" t="s">
        <v>8</v>
      </c>
      <c r="L3" s="75" t="s">
        <v>1957</v>
      </c>
      <c r="M3" s="76" t="s">
        <v>1958</v>
      </c>
      <c r="N3" s="140" t="s">
        <v>9</v>
      </c>
      <c r="O3" s="75" t="s">
        <v>10</v>
      </c>
      <c r="P3" s="75" t="s">
        <v>11</v>
      </c>
      <c r="Q3" s="75" t="s">
        <v>1959</v>
      </c>
      <c r="R3" s="75" t="s">
        <v>1960</v>
      </c>
      <c r="S3" s="75" t="s">
        <v>12</v>
      </c>
      <c r="T3" s="75" t="s">
        <v>13</v>
      </c>
      <c r="U3" s="75" t="s">
        <v>14</v>
      </c>
      <c r="V3" s="141" t="s">
        <v>15</v>
      </c>
      <c r="W3" s="141" t="s">
        <v>16</v>
      </c>
      <c r="X3" s="173"/>
      <c r="Y3" s="149" t="s">
        <v>870</v>
      </c>
      <c r="Z3" s="143" t="s">
        <v>871</v>
      </c>
      <c r="AA3" s="150" t="s">
        <v>872</v>
      </c>
    </row>
    <row r="4" spans="1:30" ht="29.25" customHeight="1">
      <c r="A4" s="178">
        <v>1</v>
      </c>
      <c r="B4" s="38" t="s">
        <v>99</v>
      </c>
      <c r="C4" s="43" t="s">
        <v>102</v>
      </c>
      <c r="D4" s="39" t="s">
        <v>421</v>
      </c>
      <c r="E4" s="88"/>
      <c r="F4" s="135">
        <v>0</v>
      </c>
      <c r="G4" s="136">
        <v>2</v>
      </c>
      <c r="H4" s="136">
        <v>0</v>
      </c>
      <c r="I4" s="40">
        <v>99.150315000000006</v>
      </c>
      <c r="J4" s="41">
        <v>0</v>
      </c>
      <c r="K4" s="41">
        <f>F4*Dane!$C$14+G4*Dane!$C$15+H4*Dane!$C$16</f>
        <v>66</v>
      </c>
      <c r="L4" s="41">
        <f>F4*Dane!$F$14+G4*Dane!$F$15+H4*Dane!$F$17</f>
        <v>10</v>
      </c>
      <c r="M4" s="41">
        <f>F4*Dane!$H$14+G4*Dane!$H$15+H4*Dane!$H$16+(F4+G4+H4)*Dane!$C$22</f>
        <v>144</v>
      </c>
      <c r="N4" s="131">
        <f>SUM(I4:M4)</f>
        <v>319.15031499999998</v>
      </c>
      <c r="O4" s="41">
        <f>IF(B4="W",N4*Dane!$D$2,N4*Dane!$H$2)</f>
        <v>63.830062999999996</v>
      </c>
      <c r="P4" s="41">
        <f>SUM(N4:O4)</f>
        <v>382.98037799999997</v>
      </c>
      <c r="Q4" s="41">
        <f>IF(B4="W",N4*Dane!$C$23,N4*Dane!$C$23)</f>
        <v>0</v>
      </c>
      <c r="R4" s="41">
        <f>IF(B4="W",(N4*Dane!$D$3)-Q4,(N4*Dane!$H$3)-Q4)</f>
        <v>0</v>
      </c>
      <c r="S4" s="41">
        <f>SUM(P4:R4)</f>
        <v>382.98037799999997</v>
      </c>
      <c r="T4" s="41">
        <f>S4*0.1</f>
        <v>38.298037799999996</v>
      </c>
      <c r="U4" s="41">
        <f>S4*0.2</f>
        <v>76.596075599999992</v>
      </c>
      <c r="V4" s="126">
        <f>SUM(S4:T4)</f>
        <v>421.27841579999995</v>
      </c>
      <c r="W4" s="137">
        <f>SUM(S4,U4)</f>
        <v>459.57645359999998</v>
      </c>
      <c r="X4" s="70">
        <v>2166.9299999999998</v>
      </c>
      <c r="Y4" s="157">
        <f>$X$4*Dane!$D6</f>
        <v>325.03949999999998</v>
      </c>
      <c r="Z4" s="139">
        <f>$X$4*Dane!$D7</f>
        <v>650.07899999999995</v>
      </c>
      <c r="AA4" s="158">
        <f>$X$4*Dane!$D8</f>
        <v>1300.1579999999999</v>
      </c>
      <c r="AB4" s="89"/>
      <c r="AC4" s="17"/>
      <c r="AD4" s="17"/>
    </row>
    <row r="5" spans="1:30" ht="29.25" customHeight="1">
      <c r="A5" s="178">
        <f>A4+1</f>
        <v>2</v>
      </c>
      <c r="B5" s="11" t="s">
        <v>100</v>
      </c>
      <c r="C5" s="24" t="s">
        <v>103</v>
      </c>
      <c r="D5" s="36" t="s">
        <v>422</v>
      </c>
      <c r="E5" s="86"/>
      <c r="F5" s="12">
        <v>0</v>
      </c>
      <c r="G5" s="31">
        <v>0</v>
      </c>
      <c r="H5" s="31">
        <v>0</v>
      </c>
      <c r="I5" s="32">
        <v>90.584999999999994</v>
      </c>
      <c r="J5" s="14">
        <v>0</v>
      </c>
      <c r="K5" s="14">
        <f>F5*Dane!$C$14+G5*Dane!$C$15+H5*Dane!$C$16</f>
        <v>0</v>
      </c>
      <c r="L5" s="41">
        <f>F5*Dane!$F$14+G5*Dane!$F$15+H5*Dane!$F$17</f>
        <v>0</v>
      </c>
      <c r="M5" s="41">
        <f>F5*Dane!$H$14+G5*Dane!$H$15+H5*Dane!$H$16+(F5+G5+H5)*Dane!$C$22</f>
        <v>0</v>
      </c>
      <c r="N5" s="15">
        <f t="shared" ref="N5:N71" si="0">SUM(I5:M5)</f>
        <v>90.584999999999994</v>
      </c>
      <c r="O5" s="14">
        <f>IF(B5="W",N5*Dane!$D$2,N5*Dane!$H$2)</f>
        <v>18.117000000000001</v>
      </c>
      <c r="P5" s="14">
        <f t="shared" ref="P5:P105" si="1">SUM(N5:O5)</f>
        <v>108.702</v>
      </c>
      <c r="Q5" s="14">
        <f>IF(B5="W",N5*Dane!$C$23,N5*Dane!$C$23)</f>
        <v>0</v>
      </c>
      <c r="R5" s="14">
        <f>IF(B5="W",(N5*Dane!$D$3)-Q5,(N5*Dane!$H$3)-Q5)</f>
        <v>0</v>
      </c>
      <c r="S5" s="14">
        <f t="shared" ref="S5:S71" si="2">SUM(P5:R5)</f>
        <v>108.702</v>
      </c>
      <c r="T5" s="14">
        <f t="shared" ref="T5:T105" si="3">S5*0.1</f>
        <v>10.870200000000001</v>
      </c>
      <c r="U5" s="14">
        <f t="shared" ref="U5:U105" si="4">S5*0.2</f>
        <v>21.740400000000001</v>
      </c>
      <c r="V5" s="33">
        <f t="shared" ref="V5:V105" si="5">SUM(S5:T5)</f>
        <v>119.5722</v>
      </c>
      <c r="W5" s="34">
        <f t="shared" ref="W5:W105" si="6">SUM(S5,U5)</f>
        <v>130.44239999999999</v>
      </c>
      <c r="X5" s="49">
        <v>722.7</v>
      </c>
      <c r="Y5" s="164" t="s">
        <v>509</v>
      </c>
      <c r="Z5" s="35" t="s">
        <v>509</v>
      </c>
      <c r="AA5" s="160" t="s">
        <v>509</v>
      </c>
      <c r="AB5" s="89"/>
      <c r="AC5" s="17"/>
      <c r="AD5" s="17"/>
    </row>
    <row r="6" spans="1:30" ht="29.25" customHeight="1">
      <c r="A6" s="178">
        <f t="shared" ref="A6:A70" si="7">A5+1</f>
        <v>3</v>
      </c>
      <c r="B6" s="11" t="s">
        <v>100</v>
      </c>
      <c r="C6" s="24" t="s">
        <v>1286</v>
      </c>
      <c r="D6" s="36" t="s">
        <v>509</v>
      </c>
      <c r="E6" s="86"/>
      <c r="F6" s="12">
        <v>0</v>
      </c>
      <c r="G6" s="31">
        <v>0</v>
      </c>
      <c r="H6" s="31">
        <v>0</v>
      </c>
      <c r="I6" s="32">
        <v>1.944558</v>
      </c>
      <c r="J6" s="14">
        <v>0</v>
      </c>
      <c r="K6" s="14">
        <f>F6*Dane!$C$14+G6*Dane!$C$15+H6*Dane!$C$16</f>
        <v>0</v>
      </c>
      <c r="L6" s="41">
        <f>F6*Dane!$F$14+G6*Dane!$F$15+H6*Dane!$F$17</f>
        <v>0</v>
      </c>
      <c r="M6" s="41">
        <f>F6*Dane!$H$14+G6*Dane!$H$15+H6*Dane!$H$16+(F6+G6+H6)*Dane!$C$22</f>
        <v>0</v>
      </c>
      <c r="N6" s="15">
        <f t="shared" si="0"/>
        <v>1.944558</v>
      </c>
      <c r="O6" s="14">
        <f>IF(B6="W",N6*Dane!$D$2,N6*Dane!$H$2)</f>
        <v>0.38891160000000002</v>
      </c>
      <c r="P6" s="14">
        <f>SUM(N6:O6)</f>
        <v>2.3334695999999999</v>
      </c>
      <c r="Q6" s="14">
        <f>IF(B6="W",N6*Dane!$C$23,N6*Dane!$C$23)</f>
        <v>0</v>
      </c>
      <c r="R6" s="14">
        <f>IF(B6="W",(N6*Dane!$D$3)-Q6,(N6*Dane!$H$3)-Q6)</f>
        <v>0</v>
      </c>
      <c r="S6" s="14">
        <f t="shared" si="2"/>
        <v>2.3334695999999999</v>
      </c>
      <c r="T6" s="14">
        <f>S6*0.1</f>
        <v>0.23334695999999999</v>
      </c>
      <c r="U6" s="14">
        <f>S6*0.2</f>
        <v>0.46669391999999998</v>
      </c>
      <c r="V6" s="33">
        <f>SUM(S6:T6)</f>
        <v>2.5668165599999999</v>
      </c>
      <c r="W6" s="34">
        <f>SUM(S6,U6)</f>
        <v>2.8001635199999999</v>
      </c>
      <c r="X6" s="48">
        <v>3.18</v>
      </c>
      <c r="Y6" s="164" t="s">
        <v>509</v>
      </c>
      <c r="Z6" s="35" t="s">
        <v>509</v>
      </c>
      <c r="AA6" s="160" t="s">
        <v>509</v>
      </c>
      <c r="AB6" s="89"/>
      <c r="AC6" s="17"/>
      <c r="AD6" s="17"/>
    </row>
    <row r="7" spans="1:30" ht="29.25" customHeight="1">
      <c r="A7" s="178">
        <f t="shared" si="7"/>
        <v>4</v>
      </c>
      <c r="B7" s="11" t="s">
        <v>99</v>
      </c>
      <c r="C7" s="24" t="s">
        <v>104</v>
      </c>
      <c r="D7" s="30" t="s">
        <v>423</v>
      </c>
      <c r="E7" s="85"/>
      <c r="F7" s="12">
        <v>0</v>
      </c>
      <c r="G7" s="13">
        <v>1.5</v>
      </c>
      <c r="H7" s="13">
        <v>0.5</v>
      </c>
      <c r="I7" s="32">
        <v>55.689644999999999</v>
      </c>
      <c r="J7" s="14">
        <v>0</v>
      </c>
      <c r="K7" s="14">
        <f>F7*Dane!$C$14+G7*Dane!$C$15+H7*Dane!$C$16</f>
        <v>68.5</v>
      </c>
      <c r="L7" s="41">
        <f>F7*Dane!$F$14+G7*Dane!$F$15+H7*Dane!$F$17</f>
        <v>10</v>
      </c>
      <c r="M7" s="41">
        <f>F7*Dane!$H$14+G7*Dane!$H$15+H7*Dane!$H$16+(F7+G7+H7)*Dane!$C$22</f>
        <v>144</v>
      </c>
      <c r="N7" s="15">
        <f t="shared" si="0"/>
        <v>278.18964499999998</v>
      </c>
      <c r="O7" s="14">
        <f>IF(B7="W",N7*Dane!$D$2,N7*Dane!$H$2)</f>
        <v>55.637929</v>
      </c>
      <c r="P7" s="14">
        <f t="shared" si="1"/>
        <v>333.82757399999997</v>
      </c>
      <c r="Q7" s="14">
        <f>IF(B7="W",N7*Dane!$C$23,N7*Dane!$C$23)</f>
        <v>0</v>
      </c>
      <c r="R7" s="14">
        <f>IF(B7="W",(N7*Dane!$D$3)-Q7,(N7*Dane!$H$3)-Q7)</f>
        <v>0</v>
      </c>
      <c r="S7" s="14">
        <f t="shared" si="2"/>
        <v>333.82757399999997</v>
      </c>
      <c r="T7" s="14">
        <f t="shared" si="3"/>
        <v>33.382757399999996</v>
      </c>
      <c r="U7" s="14">
        <f t="shared" si="4"/>
        <v>66.765514799999991</v>
      </c>
      <c r="V7" s="33">
        <f t="shared" si="5"/>
        <v>367.21033139999997</v>
      </c>
      <c r="W7" s="34">
        <f t="shared" si="6"/>
        <v>400.59308879999998</v>
      </c>
      <c r="X7" s="49">
        <v>1118.5</v>
      </c>
      <c r="Y7" s="159">
        <f>$X$7*Dane!$D$6</f>
        <v>167.77500000000001</v>
      </c>
      <c r="Z7" s="35">
        <f>X7*Dane!$D$7</f>
        <v>335.55</v>
      </c>
      <c r="AA7" s="160">
        <f>X7*Dane!$D$8</f>
        <v>671.1</v>
      </c>
      <c r="AB7" s="89"/>
      <c r="AC7" s="17"/>
      <c r="AD7" s="17"/>
    </row>
    <row r="8" spans="1:30" ht="29.25" customHeight="1">
      <c r="A8" s="178">
        <f t="shared" si="7"/>
        <v>5</v>
      </c>
      <c r="B8" s="11" t="s">
        <v>99</v>
      </c>
      <c r="C8" s="24" t="s">
        <v>2069</v>
      </c>
      <c r="D8" s="30" t="s">
        <v>2070</v>
      </c>
      <c r="E8" s="85"/>
      <c r="F8" s="12">
        <v>0</v>
      </c>
      <c r="G8" s="13">
        <v>1</v>
      </c>
      <c r="H8" s="13">
        <v>0.15</v>
      </c>
      <c r="I8" s="32">
        <v>54</v>
      </c>
      <c r="J8" s="14">
        <v>0</v>
      </c>
      <c r="K8" s="14">
        <f>F8*Dane!$C$14+G8*Dane!$C$15+H8*Dane!$C$16</f>
        <v>38.700000000000003</v>
      </c>
      <c r="L8" s="41">
        <f>F8*Dane!$F$14+G8*Dane!$F$15+H8*Dane!$F$17</f>
        <v>5.75</v>
      </c>
      <c r="M8" s="41">
        <f>F8*Dane!$H$14+G8*Dane!$H$15+H8*Dane!$H$16+(F8+G8+H8)*Dane!$C$22</f>
        <v>82.8</v>
      </c>
      <c r="N8" s="15">
        <f t="shared" ref="N8" si="8">SUM(I8:M8)</f>
        <v>181.25</v>
      </c>
      <c r="O8" s="14">
        <f>IF(B8="W",N8*Dane!$D$2,N8*Dane!$H$2)</f>
        <v>36.25</v>
      </c>
      <c r="P8" s="14">
        <f t="shared" ref="P8" si="9">SUM(N8:O8)</f>
        <v>217.5</v>
      </c>
      <c r="Q8" s="14">
        <f>IF(B8="W",N8*Dane!$C$23,N8*Dane!$C$23)</f>
        <v>0</v>
      </c>
      <c r="R8" s="14">
        <f>IF(B8="W",(N8*Dane!$D$3)-Q8,(N8*Dane!$H$3)-Q8)</f>
        <v>0</v>
      </c>
      <c r="S8" s="14">
        <f t="shared" ref="S8" si="10">SUM(P8:R8)</f>
        <v>217.5</v>
      </c>
      <c r="T8" s="14">
        <f t="shared" ref="T8" si="11">S8*0.1</f>
        <v>21.75</v>
      </c>
      <c r="U8" s="14">
        <f t="shared" ref="U8" si="12">S8*0.2</f>
        <v>43.5</v>
      </c>
      <c r="V8" s="33">
        <f t="shared" ref="V8" si="13">SUM(S8:T8)</f>
        <v>239.25</v>
      </c>
      <c r="W8" s="34">
        <f t="shared" ref="W8" si="14">SUM(S8,U8)</f>
        <v>261</v>
      </c>
      <c r="X8" s="48">
        <v>564</v>
      </c>
      <c r="Y8" s="164" t="s">
        <v>509</v>
      </c>
      <c r="Z8" s="35" t="s">
        <v>509</v>
      </c>
      <c r="AA8" s="160" t="s">
        <v>509</v>
      </c>
      <c r="AB8" s="89"/>
      <c r="AC8" s="17"/>
      <c r="AD8" s="17"/>
    </row>
    <row r="9" spans="1:30" ht="29.25" customHeight="1">
      <c r="A9" s="178">
        <f t="shared" si="7"/>
        <v>6</v>
      </c>
      <c r="B9" s="11" t="s">
        <v>99</v>
      </c>
      <c r="C9" s="24" t="s">
        <v>804</v>
      </c>
      <c r="D9" s="30" t="s">
        <v>805</v>
      </c>
      <c r="E9" s="85"/>
      <c r="F9" s="12">
        <v>0</v>
      </c>
      <c r="G9" s="13">
        <v>0.5</v>
      </c>
      <c r="H9" s="13">
        <v>0.2</v>
      </c>
      <c r="I9" s="32">
        <v>46.460039999999999</v>
      </c>
      <c r="J9" s="14">
        <v>0</v>
      </c>
      <c r="K9" s="14">
        <f>F9*Dane!$C$14+G9*Dane!$C$15+H9*Dane!$C$16</f>
        <v>24.1</v>
      </c>
      <c r="L9" s="41">
        <f>F9*Dane!$F$14+G9*Dane!$F$15+H9*Dane!$F$17</f>
        <v>3.5</v>
      </c>
      <c r="M9" s="41">
        <f>F9*Dane!$H$14+G9*Dane!$H$15+H9*Dane!$H$16+(F9+G9+H9)*Dane!$C$22</f>
        <v>50.4</v>
      </c>
      <c r="N9" s="15">
        <f t="shared" si="0"/>
        <v>124.46003999999999</v>
      </c>
      <c r="O9" s="14">
        <f>IF(B9="W",N9*Dane!$D$2,N9*Dane!$H$2)</f>
        <v>24.892008000000001</v>
      </c>
      <c r="P9" s="14">
        <f>SUM(N9:O9)</f>
        <v>149.352048</v>
      </c>
      <c r="Q9" s="14">
        <f>IF(B9="W",N9*Dane!$C$23,N9*Dane!$C$23)</f>
        <v>0</v>
      </c>
      <c r="R9" s="14">
        <f>IF(B9="W",(N9*Dane!$D$3)-Q9,(N9*Dane!$H$3)-Q9)</f>
        <v>0</v>
      </c>
      <c r="S9" s="14">
        <f t="shared" si="2"/>
        <v>149.352048</v>
      </c>
      <c r="T9" s="14">
        <f>S9*0.1</f>
        <v>14.935204800000001</v>
      </c>
      <c r="U9" s="14">
        <f>S9*0.2</f>
        <v>29.870409600000002</v>
      </c>
      <c r="V9" s="33">
        <f>SUM(S9:T9)</f>
        <v>164.2872528</v>
      </c>
      <c r="W9" s="34">
        <f>SUM(S9,U9)</f>
        <v>179.22245759999998</v>
      </c>
      <c r="X9" s="48">
        <v>469.9</v>
      </c>
      <c r="Y9" s="159">
        <f>X9*Dane!$D$6</f>
        <v>70.484999999999999</v>
      </c>
      <c r="Z9" s="35">
        <f>X9*Dane!$D$7</f>
        <v>140.97</v>
      </c>
      <c r="AA9" s="160">
        <f>X9*Dane!$D$8</f>
        <v>281.94</v>
      </c>
      <c r="AB9" s="89"/>
      <c r="AC9" s="17"/>
      <c r="AD9" s="17"/>
    </row>
    <row r="10" spans="1:30" ht="29.25" customHeight="1">
      <c r="A10" s="178">
        <f t="shared" si="7"/>
        <v>7</v>
      </c>
      <c r="B10" s="11" t="s">
        <v>100</v>
      </c>
      <c r="C10" s="24" t="s">
        <v>105</v>
      </c>
      <c r="D10" s="36" t="s">
        <v>424</v>
      </c>
      <c r="E10" s="86"/>
      <c r="F10" s="12">
        <v>0</v>
      </c>
      <c r="G10" s="31">
        <v>0</v>
      </c>
      <c r="H10" s="31">
        <v>0</v>
      </c>
      <c r="I10" s="32">
        <v>22.767030000000002</v>
      </c>
      <c r="J10" s="14">
        <v>0</v>
      </c>
      <c r="K10" s="14">
        <f>F10*Dane!$C$14+G10*Dane!$C$15+H10*Dane!$C$16</f>
        <v>0</v>
      </c>
      <c r="L10" s="41">
        <f>F10*Dane!$F$14+G10*Dane!$F$15+H10*Dane!$F$17</f>
        <v>0</v>
      </c>
      <c r="M10" s="41">
        <f>F10*Dane!$H$14+G10*Dane!$H$15+H10*Dane!$H$16+(F10+G10+H10)*Dane!$C$22</f>
        <v>0</v>
      </c>
      <c r="N10" s="15">
        <f t="shared" si="0"/>
        <v>22.767030000000002</v>
      </c>
      <c r="O10" s="14">
        <f>IF(B10="W",N10*Dane!$D$2,N10*Dane!$H$2)</f>
        <v>4.5534060000000007</v>
      </c>
      <c r="P10" s="14">
        <f t="shared" si="1"/>
        <v>27.320436000000001</v>
      </c>
      <c r="Q10" s="14">
        <f>IF(B10="W",N10*Dane!$C$23,N10*Dane!$C$23)</f>
        <v>0</v>
      </c>
      <c r="R10" s="14">
        <f>IF(B10="W",(N10*Dane!$D$3)-Q10,(N10*Dane!$H$3)-Q10)</f>
        <v>0</v>
      </c>
      <c r="S10" s="14">
        <f t="shared" si="2"/>
        <v>27.320436000000001</v>
      </c>
      <c r="T10" s="14">
        <f t="shared" si="3"/>
        <v>2.7320436000000003</v>
      </c>
      <c r="U10" s="14">
        <f t="shared" si="4"/>
        <v>5.4640872000000007</v>
      </c>
      <c r="V10" s="33">
        <f t="shared" si="5"/>
        <v>30.052479600000002</v>
      </c>
      <c r="W10" s="34">
        <f t="shared" si="6"/>
        <v>32.784523200000002</v>
      </c>
      <c r="X10" s="49">
        <v>52.55</v>
      </c>
      <c r="Y10" s="164" t="s">
        <v>509</v>
      </c>
      <c r="Z10" s="35" t="s">
        <v>509</v>
      </c>
      <c r="AA10" s="160" t="s">
        <v>509</v>
      </c>
      <c r="AB10" s="89"/>
      <c r="AC10" s="17"/>
      <c r="AD10" s="17"/>
    </row>
    <row r="11" spans="1:30" ht="29.25" customHeight="1">
      <c r="A11" s="178">
        <f t="shared" si="7"/>
        <v>8</v>
      </c>
      <c r="B11" s="11" t="s">
        <v>100</v>
      </c>
      <c r="C11" s="24" t="s">
        <v>106</v>
      </c>
      <c r="D11" s="36" t="s">
        <v>424</v>
      </c>
      <c r="E11" s="86"/>
      <c r="F11" s="12">
        <v>0</v>
      </c>
      <c r="G11" s="31">
        <v>0</v>
      </c>
      <c r="H11" s="31">
        <v>0</v>
      </c>
      <c r="I11" s="32">
        <v>65.362110000000001</v>
      </c>
      <c r="J11" s="14">
        <v>0</v>
      </c>
      <c r="K11" s="14">
        <f>F11*Dane!$C$14+G11*Dane!$C$15+H11*Dane!$C$16</f>
        <v>0</v>
      </c>
      <c r="L11" s="41">
        <f>F11*Dane!$F$14+G11*Dane!$F$15+H11*Dane!$F$17</f>
        <v>0</v>
      </c>
      <c r="M11" s="41">
        <f>F11*Dane!$H$14+G11*Dane!$H$15+H11*Dane!$H$16+(F11+G11+H11)*Dane!$C$22</f>
        <v>0</v>
      </c>
      <c r="N11" s="15">
        <f t="shared" si="0"/>
        <v>65.362110000000001</v>
      </c>
      <c r="O11" s="14">
        <f>IF(B11="W",N11*Dane!$D$2,N11*Dane!$H$2)</f>
        <v>13.072422000000001</v>
      </c>
      <c r="P11" s="14">
        <f t="shared" si="1"/>
        <v>78.434532000000004</v>
      </c>
      <c r="Q11" s="14">
        <f>IF(B11="W",N11*Dane!$C$23,N11*Dane!$C$23)</f>
        <v>0</v>
      </c>
      <c r="R11" s="14">
        <f>IF(B11="W",(N11*Dane!$D$3)-Q11,(N11*Dane!$H$3)-Q11)</f>
        <v>0</v>
      </c>
      <c r="S11" s="14">
        <f t="shared" si="2"/>
        <v>78.434532000000004</v>
      </c>
      <c r="T11" s="14">
        <f t="shared" si="3"/>
        <v>7.8434532000000008</v>
      </c>
      <c r="U11" s="14">
        <f t="shared" si="4"/>
        <v>15.686906400000002</v>
      </c>
      <c r="V11" s="33">
        <f t="shared" si="5"/>
        <v>86.277985200000003</v>
      </c>
      <c r="W11" s="34">
        <f t="shared" si="6"/>
        <v>94.121438400000002</v>
      </c>
      <c r="X11" s="49">
        <v>88.29</v>
      </c>
      <c r="Y11" s="164" t="s">
        <v>509</v>
      </c>
      <c r="Z11" s="35" t="s">
        <v>509</v>
      </c>
      <c r="AA11" s="160" t="s">
        <v>509</v>
      </c>
      <c r="AB11" s="89"/>
      <c r="AC11" s="17"/>
      <c r="AD11" s="17"/>
    </row>
    <row r="12" spans="1:30" ht="29.25" customHeight="1">
      <c r="A12" s="178">
        <f t="shared" si="7"/>
        <v>9</v>
      </c>
      <c r="B12" s="11" t="s">
        <v>99</v>
      </c>
      <c r="C12" s="24" t="s">
        <v>1433</v>
      </c>
      <c r="D12" s="36" t="s">
        <v>848</v>
      </c>
      <c r="E12" s="86"/>
      <c r="F12" s="12">
        <v>0</v>
      </c>
      <c r="G12" s="13">
        <v>4.2779999999999996</v>
      </c>
      <c r="H12" s="13">
        <v>0.59</v>
      </c>
      <c r="I12" s="32">
        <v>741.08594999999991</v>
      </c>
      <c r="J12" s="14">
        <v>0</v>
      </c>
      <c r="K12" s="14">
        <f>F12*Dane!$C$14+G12*Dane!$C$15+H12*Dane!$C$16</f>
        <v>163.59399999999997</v>
      </c>
      <c r="L12" s="41">
        <f>F12*Dane!$F$14+G12*Dane!$F$15+H12*Dane!$F$17</f>
        <v>24.339999999999996</v>
      </c>
      <c r="M12" s="41">
        <f>F12*Dane!$H$14+G12*Dane!$H$15+H12*Dane!$H$16+(F12+G12+H12)*Dane!$C$22</f>
        <v>350.49599999999998</v>
      </c>
      <c r="N12" s="15">
        <f t="shared" si="0"/>
        <v>1279.51595</v>
      </c>
      <c r="O12" s="14">
        <f>IF(B12="W",N12*Dane!$D$2,N12*Dane!$H$2)</f>
        <v>255.90319</v>
      </c>
      <c r="P12" s="14">
        <f>SUM(N12:O12)</f>
        <v>1535.41914</v>
      </c>
      <c r="Q12" s="14">
        <f>IF(B12="W",N12*Dane!$C$23,N12*Dane!$C$23)</f>
        <v>0</v>
      </c>
      <c r="R12" s="14">
        <f>IF(B12="W",(N12*Dane!$D$3)-Q12,(N12*Dane!$H$3)-Q12)</f>
        <v>0</v>
      </c>
      <c r="S12" s="14">
        <f t="shared" si="2"/>
        <v>1535.41914</v>
      </c>
      <c r="T12" s="14">
        <f>S12*0.1</f>
        <v>153.54191400000002</v>
      </c>
      <c r="U12" s="14">
        <f>S12*0.2</f>
        <v>307.08382800000004</v>
      </c>
      <c r="V12" s="33">
        <f>SUM(S12:T12)</f>
        <v>1688.9610539999999</v>
      </c>
      <c r="W12" s="34">
        <f>SUM(S12,U12)</f>
        <v>1842.502968</v>
      </c>
      <c r="X12" s="57">
        <v>2314.9299999999998</v>
      </c>
      <c r="Y12" s="159">
        <f>X12*Dane!$D$6</f>
        <v>347.23949999999996</v>
      </c>
      <c r="Z12" s="35">
        <f>X12*Dane!$D$7</f>
        <v>694.47899999999993</v>
      </c>
      <c r="AA12" s="160">
        <f>X12*Dane!$D$8</f>
        <v>1388.9579999999999</v>
      </c>
      <c r="AB12" s="89"/>
      <c r="AC12" s="17"/>
      <c r="AD12" s="17"/>
    </row>
    <row r="13" spans="1:30" ht="29.25" customHeight="1">
      <c r="A13" s="178">
        <f t="shared" si="7"/>
        <v>10</v>
      </c>
      <c r="B13" s="11" t="s">
        <v>100</v>
      </c>
      <c r="C13" s="24" t="s">
        <v>107</v>
      </c>
      <c r="D13" s="36" t="s">
        <v>428</v>
      </c>
      <c r="E13" s="86"/>
      <c r="F13" s="12">
        <v>0</v>
      </c>
      <c r="G13" s="31">
        <v>0</v>
      </c>
      <c r="H13" s="31">
        <v>0</v>
      </c>
      <c r="I13" s="32">
        <v>182.98170000000002</v>
      </c>
      <c r="J13" s="14">
        <v>0</v>
      </c>
      <c r="K13" s="14">
        <f>F13*Dane!$C$14+G13*Dane!$C$15+H13*Dane!$C$16</f>
        <v>0</v>
      </c>
      <c r="L13" s="41">
        <f>F13*Dane!$F$14+G13*Dane!$F$15+H13*Dane!$F$17</f>
        <v>0</v>
      </c>
      <c r="M13" s="41">
        <f>F13*Dane!$H$14+G13*Dane!$H$15+H13*Dane!$H$16+(F13+G13+H13)*Dane!$C$22</f>
        <v>0</v>
      </c>
      <c r="N13" s="15">
        <f t="shared" si="0"/>
        <v>182.98170000000002</v>
      </c>
      <c r="O13" s="14">
        <f>IF(B13="W",N13*Dane!$D$2,N13*Dane!$H$2)</f>
        <v>36.596340000000005</v>
      </c>
      <c r="P13" s="14">
        <f t="shared" si="1"/>
        <v>219.57804000000002</v>
      </c>
      <c r="Q13" s="14">
        <f>IF(B13="W",N13*Dane!$C$23,N13*Dane!$C$23)</f>
        <v>0</v>
      </c>
      <c r="R13" s="14">
        <f>IF(B13="W",(N13*Dane!$D$3)-Q13,(N13*Dane!$H$3)-Q13)</f>
        <v>0</v>
      </c>
      <c r="S13" s="14">
        <f t="shared" si="2"/>
        <v>219.57804000000002</v>
      </c>
      <c r="T13" s="14">
        <f t="shared" si="3"/>
        <v>21.957804000000003</v>
      </c>
      <c r="U13" s="14">
        <f t="shared" si="4"/>
        <v>43.915608000000006</v>
      </c>
      <c r="V13" s="33">
        <f t="shared" si="5"/>
        <v>241.53584400000003</v>
      </c>
      <c r="W13" s="34">
        <f t="shared" si="6"/>
        <v>263.49364800000001</v>
      </c>
      <c r="X13" s="49">
        <v>429.55</v>
      </c>
      <c r="Y13" s="159"/>
      <c r="Z13" s="35"/>
      <c r="AA13" s="160"/>
      <c r="AB13" s="89"/>
      <c r="AC13" s="17"/>
      <c r="AD13" s="17"/>
    </row>
    <row r="14" spans="1:30" ht="29.25" customHeight="1">
      <c r="A14" s="178">
        <f t="shared" si="7"/>
        <v>11</v>
      </c>
      <c r="B14" s="11" t="s">
        <v>100</v>
      </c>
      <c r="C14" s="24" t="s">
        <v>108</v>
      </c>
      <c r="D14" s="36" t="s">
        <v>429</v>
      </c>
      <c r="E14" s="86"/>
      <c r="F14" s="12">
        <v>0</v>
      </c>
      <c r="G14" s="31">
        <v>0</v>
      </c>
      <c r="H14" s="31">
        <v>0</v>
      </c>
      <c r="I14" s="32">
        <v>61.497150000000005</v>
      </c>
      <c r="J14" s="14">
        <v>0</v>
      </c>
      <c r="K14" s="14">
        <f>F14*Dane!$C$14+G14*Dane!$C$15+H14*Dane!$C$16</f>
        <v>0</v>
      </c>
      <c r="L14" s="41">
        <f>F14*Dane!$F$14+G14*Dane!$F$15+H14*Dane!$F$17</f>
        <v>0</v>
      </c>
      <c r="M14" s="41">
        <f>F14*Dane!$H$14+G14*Dane!$H$15+H14*Dane!$H$16+(F14+G14+H14)*Dane!$C$22</f>
        <v>0</v>
      </c>
      <c r="N14" s="15">
        <f t="shared" si="0"/>
        <v>61.497150000000005</v>
      </c>
      <c r="O14" s="14">
        <f>IF(B14="W",N14*Dane!$D$2,N14*Dane!$H$2)</f>
        <v>12.299430000000001</v>
      </c>
      <c r="P14" s="14">
        <f t="shared" si="1"/>
        <v>73.796580000000006</v>
      </c>
      <c r="Q14" s="14">
        <f>IF(B14="W",N14*Dane!$C$23,N14*Dane!$C$23)</f>
        <v>0</v>
      </c>
      <c r="R14" s="14">
        <f>IF(B14="W",(N14*Dane!$D$3)-Q14,(N14*Dane!$H$3)-Q14)</f>
        <v>0</v>
      </c>
      <c r="S14" s="14">
        <f t="shared" si="2"/>
        <v>73.796580000000006</v>
      </c>
      <c r="T14" s="14">
        <f t="shared" si="3"/>
        <v>7.3796580000000009</v>
      </c>
      <c r="U14" s="14">
        <f t="shared" si="4"/>
        <v>14.759316000000002</v>
      </c>
      <c r="V14" s="33">
        <f t="shared" si="5"/>
        <v>81.176238000000012</v>
      </c>
      <c r="W14" s="34">
        <f t="shared" si="6"/>
        <v>88.555896000000004</v>
      </c>
      <c r="X14" s="49">
        <v>239.35</v>
      </c>
      <c r="Y14" s="159"/>
      <c r="Z14" s="35"/>
      <c r="AA14" s="160"/>
      <c r="AB14" s="89"/>
      <c r="AC14" s="17"/>
      <c r="AD14" s="17"/>
    </row>
    <row r="15" spans="1:30" ht="29.25" customHeight="1">
      <c r="A15" s="178">
        <f t="shared" si="7"/>
        <v>12</v>
      </c>
      <c r="B15" s="11" t="s">
        <v>100</v>
      </c>
      <c r="C15" s="24" t="s">
        <v>109</v>
      </c>
      <c r="D15" s="36" t="s">
        <v>430</v>
      </c>
      <c r="E15" s="86"/>
      <c r="F15" s="12">
        <v>0</v>
      </c>
      <c r="G15" s="31">
        <v>0</v>
      </c>
      <c r="H15" s="31">
        <v>0</v>
      </c>
      <c r="I15" s="32">
        <v>175.41282000000001</v>
      </c>
      <c r="J15" s="14">
        <v>0</v>
      </c>
      <c r="K15" s="14">
        <f>F15*Dane!$C$14+G15*Dane!$C$15+H15*Dane!$C$16</f>
        <v>0</v>
      </c>
      <c r="L15" s="41">
        <f>F15*Dane!$F$14+G15*Dane!$F$15+H15*Dane!$F$17</f>
        <v>0</v>
      </c>
      <c r="M15" s="41">
        <f>F15*Dane!$H$14+G15*Dane!$H$15+H15*Dane!$H$16+(F15+G15+H15)*Dane!$C$22</f>
        <v>0</v>
      </c>
      <c r="N15" s="15">
        <f t="shared" si="0"/>
        <v>175.41282000000001</v>
      </c>
      <c r="O15" s="14">
        <f>IF(B15="W",N15*Dane!$D$2,N15*Dane!$H$2)</f>
        <v>35.082564000000005</v>
      </c>
      <c r="P15" s="14">
        <f t="shared" si="1"/>
        <v>210.495384</v>
      </c>
      <c r="Q15" s="14">
        <f>IF(B15="W",N15*Dane!$C$23,N15*Dane!$C$23)</f>
        <v>0</v>
      </c>
      <c r="R15" s="14">
        <f>IF(B15="W",(N15*Dane!$D$3)-Q15,(N15*Dane!$H$3)-Q15)</f>
        <v>0</v>
      </c>
      <c r="S15" s="14">
        <f t="shared" si="2"/>
        <v>210.495384</v>
      </c>
      <c r="T15" s="14">
        <f t="shared" si="3"/>
        <v>21.049538400000003</v>
      </c>
      <c r="U15" s="14">
        <f t="shared" si="4"/>
        <v>42.099076800000006</v>
      </c>
      <c r="V15" s="33">
        <f t="shared" si="5"/>
        <v>231.54492240000002</v>
      </c>
      <c r="W15" s="34">
        <f t="shared" si="6"/>
        <v>252.59446080000001</v>
      </c>
      <c r="X15" s="49">
        <v>262.52</v>
      </c>
      <c r="Y15" s="159"/>
      <c r="Z15" s="35"/>
      <c r="AA15" s="160"/>
      <c r="AB15" s="89"/>
      <c r="AC15" s="17"/>
      <c r="AD15" s="17"/>
    </row>
    <row r="16" spans="1:30" ht="29.25" customHeight="1">
      <c r="A16" s="178">
        <f t="shared" si="7"/>
        <v>13</v>
      </c>
      <c r="B16" s="11" t="s">
        <v>100</v>
      </c>
      <c r="C16" s="24" t="s">
        <v>110</v>
      </c>
      <c r="D16" s="36" t="s">
        <v>431</v>
      </c>
      <c r="E16" s="86"/>
      <c r="F16" s="12">
        <v>0</v>
      </c>
      <c r="G16" s="31">
        <v>0</v>
      </c>
      <c r="H16" s="31">
        <v>0</v>
      </c>
      <c r="I16" s="32">
        <v>264.70949999999999</v>
      </c>
      <c r="J16" s="14">
        <v>0</v>
      </c>
      <c r="K16" s="14">
        <f>F16*Dane!$C$14+G16*Dane!$C$15+H16*Dane!$C$16</f>
        <v>0</v>
      </c>
      <c r="L16" s="41">
        <f>F16*Dane!$F$14+G16*Dane!$F$15+H16*Dane!$F$17</f>
        <v>0</v>
      </c>
      <c r="M16" s="41">
        <f>F16*Dane!$H$14+G16*Dane!$H$15+H16*Dane!$H$16+(F16+G16+H16)*Dane!$C$22</f>
        <v>0</v>
      </c>
      <c r="N16" s="15">
        <f t="shared" si="0"/>
        <v>264.70949999999999</v>
      </c>
      <c r="O16" s="14">
        <f>IF(B16="W",N16*Dane!$D$2,N16*Dane!$H$2)</f>
        <v>52.941900000000004</v>
      </c>
      <c r="P16" s="14">
        <f t="shared" si="1"/>
        <v>317.65139999999997</v>
      </c>
      <c r="Q16" s="14">
        <f>IF(B16="W",N16*Dane!$C$23,N16*Dane!$C$23)</f>
        <v>0</v>
      </c>
      <c r="R16" s="14">
        <f>IF(B16="W",(N16*Dane!$D$3)-Q16,(N16*Dane!$H$3)-Q16)</f>
        <v>0</v>
      </c>
      <c r="S16" s="14">
        <f t="shared" si="2"/>
        <v>317.65139999999997</v>
      </c>
      <c r="T16" s="14">
        <f t="shared" si="3"/>
        <v>31.765139999999999</v>
      </c>
      <c r="U16" s="14">
        <f t="shared" si="4"/>
        <v>63.530279999999998</v>
      </c>
      <c r="V16" s="33">
        <f t="shared" si="5"/>
        <v>349.41653999999994</v>
      </c>
      <c r="W16" s="34">
        <f t="shared" si="6"/>
        <v>381.18167999999997</v>
      </c>
      <c r="X16" s="49">
        <v>396.15</v>
      </c>
      <c r="Y16" s="159"/>
      <c r="Z16" s="35"/>
      <c r="AA16" s="160"/>
      <c r="AB16" s="89"/>
      <c r="AC16" s="17"/>
      <c r="AD16" s="17"/>
    </row>
    <row r="17" spans="1:30" ht="29.25" customHeight="1">
      <c r="A17" s="178">
        <f t="shared" si="7"/>
        <v>14</v>
      </c>
      <c r="B17" s="11" t="s">
        <v>100</v>
      </c>
      <c r="C17" s="24" t="s">
        <v>111</v>
      </c>
      <c r="D17" s="36" t="s">
        <v>432</v>
      </c>
      <c r="E17" s="86"/>
      <c r="F17" s="12">
        <v>0</v>
      </c>
      <c r="G17" s="31">
        <v>0</v>
      </c>
      <c r="H17" s="31">
        <v>0</v>
      </c>
      <c r="I17" s="32">
        <v>361.33350000000002</v>
      </c>
      <c r="J17" s="14">
        <v>0</v>
      </c>
      <c r="K17" s="14">
        <f>F17*Dane!$C$14+G17*Dane!$C$15+H17*Dane!$C$16</f>
        <v>0</v>
      </c>
      <c r="L17" s="41">
        <f>F17*Dane!$F$14+G17*Dane!$F$15+H17*Dane!$F$17</f>
        <v>0</v>
      </c>
      <c r="M17" s="41">
        <f>F17*Dane!$H$14+G17*Dane!$H$15+H17*Dane!$H$16+(F17+G17+H17)*Dane!$C$22</f>
        <v>0</v>
      </c>
      <c r="N17" s="15">
        <f t="shared" si="0"/>
        <v>361.33350000000002</v>
      </c>
      <c r="O17" s="14">
        <f>IF(B17="W",N17*Dane!$D$2,N17*Dane!$H$2)</f>
        <v>72.2667</v>
      </c>
      <c r="P17" s="14">
        <f t="shared" si="1"/>
        <v>433.60020000000003</v>
      </c>
      <c r="Q17" s="14">
        <f>IF(B17="W",N17*Dane!$C$23,N17*Dane!$C$23)</f>
        <v>0</v>
      </c>
      <c r="R17" s="14">
        <f>IF(B17="W",(N17*Dane!$D$3)-Q17,(N17*Dane!$H$3)-Q17)</f>
        <v>0</v>
      </c>
      <c r="S17" s="14">
        <f t="shared" si="2"/>
        <v>433.60020000000003</v>
      </c>
      <c r="T17" s="14">
        <f t="shared" si="3"/>
        <v>43.360020000000006</v>
      </c>
      <c r="U17" s="14">
        <f t="shared" si="4"/>
        <v>86.720040000000012</v>
      </c>
      <c r="V17" s="33">
        <f t="shared" si="5"/>
        <v>476.96022000000005</v>
      </c>
      <c r="W17" s="34">
        <f t="shared" si="6"/>
        <v>520.32024000000001</v>
      </c>
      <c r="X17" s="49">
        <v>540.52</v>
      </c>
      <c r="Y17" s="159"/>
      <c r="Z17" s="35"/>
      <c r="AA17" s="160"/>
      <c r="AB17" s="89"/>
      <c r="AC17" s="17"/>
      <c r="AD17" s="17"/>
    </row>
    <row r="18" spans="1:30" ht="29.25" customHeight="1">
      <c r="A18" s="178">
        <f t="shared" si="7"/>
        <v>15</v>
      </c>
      <c r="B18" s="11" t="s">
        <v>99</v>
      </c>
      <c r="C18" s="24" t="s">
        <v>112</v>
      </c>
      <c r="D18" s="37" t="s">
        <v>433</v>
      </c>
      <c r="E18" s="87"/>
      <c r="F18" s="12">
        <v>0</v>
      </c>
      <c r="G18" s="13">
        <v>0</v>
      </c>
      <c r="H18" s="13">
        <v>0</v>
      </c>
      <c r="I18" s="32">
        <v>54.894509999999997</v>
      </c>
      <c r="J18" s="14">
        <v>0</v>
      </c>
      <c r="K18" s="14">
        <f>F18*Dane!$C$14+G18*Dane!$C$15+H18*Dane!$C$16</f>
        <v>0</v>
      </c>
      <c r="L18" s="41">
        <f>F18*Dane!$F$14+G18*Dane!$F$15+H18*Dane!$F$17</f>
        <v>0</v>
      </c>
      <c r="M18" s="41">
        <f>F18*Dane!$H$14+G18*Dane!$H$15+H18*Dane!$H$16+(F18+G18+H18)*Dane!$C$22</f>
        <v>0</v>
      </c>
      <c r="N18" s="15">
        <f t="shared" si="0"/>
        <v>54.894509999999997</v>
      </c>
      <c r="O18" s="14">
        <f>IF(B18="W",N18*Dane!$D$2,N18*Dane!$H$2)</f>
        <v>10.978902</v>
      </c>
      <c r="P18" s="14">
        <f t="shared" si="1"/>
        <v>65.873412000000002</v>
      </c>
      <c r="Q18" s="14">
        <f>IF(B18="W",N18*Dane!$C$23,N18*Dane!$C$23)</f>
        <v>0</v>
      </c>
      <c r="R18" s="14">
        <f>IF(B18="W",(N18*Dane!$D$3)-Q18,(N18*Dane!$H$3)-Q18)</f>
        <v>0</v>
      </c>
      <c r="S18" s="14">
        <f t="shared" si="2"/>
        <v>65.873412000000002</v>
      </c>
      <c r="T18" s="14">
        <f t="shared" si="3"/>
        <v>6.5873412000000009</v>
      </c>
      <c r="U18" s="14">
        <f t="shared" si="4"/>
        <v>13.174682400000002</v>
      </c>
      <c r="V18" s="33">
        <f t="shared" si="5"/>
        <v>72.460753199999999</v>
      </c>
      <c r="W18" s="34">
        <f t="shared" si="6"/>
        <v>79.048094399999997</v>
      </c>
      <c r="X18" s="49">
        <v>378</v>
      </c>
      <c r="Y18" s="159"/>
      <c r="Z18" s="35"/>
      <c r="AA18" s="160"/>
      <c r="AB18" s="89"/>
      <c r="AC18" s="17"/>
      <c r="AD18" s="17"/>
    </row>
    <row r="19" spans="1:30" ht="29.25" customHeight="1">
      <c r="A19" s="178">
        <f t="shared" si="7"/>
        <v>16</v>
      </c>
      <c r="B19" s="11" t="s">
        <v>100</v>
      </c>
      <c r="C19" s="24" t="s">
        <v>1287</v>
      </c>
      <c r="D19" s="36" t="s">
        <v>434</v>
      </c>
      <c r="E19" s="86"/>
      <c r="F19" s="12">
        <v>0</v>
      </c>
      <c r="G19" s="31">
        <v>0</v>
      </c>
      <c r="H19" s="31">
        <v>0</v>
      </c>
      <c r="I19" s="32">
        <v>361.99779000000001</v>
      </c>
      <c r="J19" s="14">
        <v>0</v>
      </c>
      <c r="K19" s="14">
        <f>F19*Dane!$C$14+G19*Dane!$C$15+H19*Dane!$C$16</f>
        <v>0</v>
      </c>
      <c r="L19" s="41">
        <f>F19*Dane!$F$14+G19*Dane!$F$15+H19*Dane!$F$17</f>
        <v>0</v>
      </c>
      <c r="M19" s="41">
        <f>F19*Dane!$H$14+G19*Dane!$H$15+H19*Dane!$H$16+(F19+G19+H19)*Dane!$C$22</f>
        <v>0</v>
      </c>
      <c r="N19" s="15">
        <f t="shared" si="0"/>
        <v>361.99779000000001</v>
      </c>
      <c r="O19" s="14">
        <f>IF(B19="W",N19*Dane!$D$2,N19*Dane!$H$2)</f>
        <v>72.399557999999999</v>
      </c>
      <c r="P19" s="14">
        <f t="shared" si="1"/>
        <v>434.39734800000002</v>
      </c>
      <c r="Q19" s="14">
        <f>IF(B19="W",N19*Dane!$C$23,N19*Dane!$C$23)</f>
        <v>0</v>
      </c>
      <c r="R19" s="14">
        <f>IF(B19="W",(N19*Dane!$D$3)-Q19,(N19*Dane!$H$3)-Q19)</f>
        <v>0</v>
      </c>
      <c r="S19" s="14">
        <f t="shared" si="2"/>
        <v>434.39734800000002</v>
      </c>
      <c r="T19" s="14">
        <f t="shared" si="3"/>
        <v>43.439734800000004</v>
      </c>
      <c r="U19" s="14">
        <f t="shared" si="4"/>
        <v>86.879469600000007</v>
      </c>
      <c r="V19" s="33">
        <f t="shared" si="5"/>
        <v>477.83708280000002</v>
      </c>
      <c r="W19" s="34">
        <f t="shared" si="6"/>
        <v>521.27681760000007</v>
      </c>
      <c r="X19" s="49">
        <v>1326.31</v>
      </c>
      <c r="Y19" s="159"/>
      <c r="Z19" s="35"/>
      <c r="AA19" s="160"/>
      <c r="AB19" s="89"/>
      <c r="AC19" s="17"/>
      <c r="AD19" s="17"/>
    </row>
    <row r="20" spans="1:30" ht="29.25" customHeight="1">
      <c r="A20" s="178">
        <f t="shared" si="7"/>
        <v>17</v>
      </c>
      <c r="B20" s="11" t="s">
        <v>100</v>
      </c>
      <c r="C20" s="24" t="s">
        <v>113</v>
      </c>
      <c r="D20" s="36" t="s">
        <v>435</v>
      </c>
      <c r="E20" s="86"/>
      <c r="F20" s="12">
        <v>0</v>
      </c>
      <c r="G20" s="31">
        <v>0</v>
      </c>
      <c r="H20" s="31">
        <v>0</v>
      </c>
      <c r="I20" s="32">
        <v>35.177175000000005</v>
      </c>
      <c r="J20" s="14">
        <v>0</v>
      </c>
      <c r="K20" s="14">
        <f>F20*Dane!$C$14+G20*Dane!$C$15+H20*Dane!$C$16</f>
        <v>0</v>
      </c>
      <c r="L20" s="41">
        <f>F20*Dane!$F$14+G20*Dane!$F$15+H20*Dane!$F$17</f>
        <v>0</v>
      </c>
      <c r="M20" s="41">
        <f>F20*Dane!$H$14+G20*Dane!$H$15+H20*Dane!$H$16+(F20+G20+H20)*Dane!$C$22</f>
        <v>0</v>
      </c>
      <c r="N20" s="15">
        <f t="shared" si="0"/>
        <v>35.177175000000005</v>
      </c>
      <c r="O20" s="14">
        <f>IF(B20="W",N20*Dane!$D$2,N20*Dane!$H$2)</f>
        <v>7.0354350000000014</v>
      </c>
      <c r="P20" s="14">
        <f t="shared" si="1"/>
        <v>42.212610000000005</v>
      </c>
      <c r="Q20" s="14">
        <f>IF(B20="W",N20*Dane!$C$23,N20*Dane!$C$23)</f>
        <v>0</v>
      </c>
      <c r="R20" s="14">
        <f>IF(B20="W",(N20*Dane!$D$3)-Q20,(N20*Dane!$H$3)-Q20)</f>
        <v>0</v>
      </c>
      <c r="S20" s="14">
        <f t="shared" si="2"/>
        <v>42.212610000000005</v>
      </c>
      <c r="T20" s="14">
        <f t="shared" si="3"/>
        <v>4.221261000000001</v>
      </c>
      <c r="U20" s="14">
        <f t="shared" si="4"/>
        <v>8.4425220000000021</v>
      </c>
      <c r="V20" s="33">
        <f t="shared" si="5"/>
        <v>46.433871000000003</v>
      </c>
      <c r="W20" s="34">
        <f t="shared" si="6"/>
        <v>50.655132000000009</v>
      </c>
      <c r="X20" s="48">
        <v>54.96</v>
      </c>
      <c r="Y20" s="159"/>
      <c r="Z20" s="35"/>
      <c r="AA20" s="160"/>
      <c r="AB20" s="89"/>
      <c r="AC20" s="17"/>
      <c r="AD20" s="17"/>
    </row>
    <row r="21" spans="1:30" ht="29.25" customHeight="1">
      <c r="A21" s="178">
        <f t="shared" si="7"/>
        <v>18</v>
      </c>
      <c r="B21" s="11" t="s">
        <v>100</v>
      </c>
      <c r="C21" s="24" t="s">
        <v>114</v>
      </c>
      <c r="D21" s="36" t="s">
        <v>436</v>
      </c>
      <c r="E21" s="86"/>
      <c r="F21" s="12">
        <v>0</v>
      </c>
      <c r="G21" s="31">
        <v>0</v>
      </c>
      <c r="H21" s="31">
        <v>0</v>
      </c>
      <c r="I21" s="32">
        <v>0.64114050000000011</v>
      </c>
      <c r="J21" s="14">
        <v>0</v>
      </c>
      <c r="K21" s="14">
        <f>F21*Dane!$C$14+G21*Dane!$C$15+H21*Dane!$C$16</f>
        <v>0</v>
      </c>
      <c r="L21" s="41">
        <f>F21*Dane!$F$14+G21*Dane!$F$15+H21*Dane!$F$17</f>
        <v>0</v>
      </c>
      <c r="M21" s="41">
        <f>F21*Dane!$H$14+G21*Dane!$H$15+H21*Dane!$H$16+(F21+G21+H21)*Dane!$C$22</f>
        <v>0</v>
      </c>
      <c r="N21" s="15">
        <f t="shared" si="0"/>
        <v>0.64114050000000011</v>
      </c>
      <c r="O21" s="14">
        <f>IF(B21="W",N21*Dane!$D$2,N21*Dane!$H$2)</f>
        <v>0.12822810000000004</v>
      </c>
      <c r="P21" s="14">
        <f t="shared" si="1"/>
        <v>0.76936860000000018</v>
      </c>
      <c r="Q21" s="14">
        <f>IF(B21="W",N21*Dane!$C$23,N21*Dane!$C$23)</f>
        <v>0</v>
      </c>
      <c r="R21" s="14">
        <f>IF(B21="W",(N21*Dane!$D$3)-Q21,(N21*Dane!$H$3)-Q21)</f>
        <v>0</v>
      </c>
      <c r="S21" s="14">
        <f t="shared" si="2"/>
        <v>0.76936860000000018</v>
      </c>
      <c r="T21" s="14">
        <f t="shared" si="3"/>
        <v>7.6936860000000024E-2</v>
      </c>
      <c r="U21" s="14">
        <f t="shared" si="4"/>
        <v>0.15387372000000005</v>
      </c>
      <c r="V21" s="33">
        <f t="shared" si="5"/>
        <v>0.84630546000000018</v>
      </c>
      <c r="W21" s="34">
        <f t="shared" si="6"/>
        <v>0.92324232000000017</v>
      </c>
      <c r="X21" s="48">
        <v>1.1100000000000001</v>
      </c>
      <c r="Y21" s="159"/>
      <c r="Z21" s="35"/>
      <c r="AA21" s="160"/>
      <c r="AB21" s="89"/>
      <c r="AC21" s="17"/>
      <c r="AD21" s="17"/>
    </row>
    <row r="22" spans="1:30" ht="29.25" customHeight="1">
      <c r="A22" s="178">
        <f t="shared" si="7"/>
        <v>19</v>
      </c>
      <c r="B22" s="11" t="s">
        <v>99</v>
      </c>
      <c r="C22" s="24" t="s">
        <v>1778</v>
      </c>
      <c r="D22" s="36" t="s">
        <v>1632</v>
      </c>
      <c r="E22" s="86"/>
      <c r="F22" s="12">
        <v>0</v>
      </c>
      <c r="G22" s="31">
        <v>8</v>
      </c>
      <c r="H22" s="31">
        <v>2</v>
      </c>
      <c r="I22" s="32">
        <v>1475.22705</v>
      </c>
      <c r="J22" s="14">
        <v>0</v>
      </c>
      <c r="K22" s="14">
        <f>F22*Dane!$C$14+G22*Dane!$C$15+H22*Dane!$C$16</f>
        <v>340</v>
      </c>
      <c r="L22" s="41">
        <f>F22*Dane!$F$14+G22*Dane!$F$15+H22*Dane!$F$17</f>
        <v>50</v>
      </c>
      <c r="M22" s="41">
        <f>F22*Dane!$H$14+G22*Dane!$H$15+H22*Dane!$H$16+(F22+G22+H22)*Dane!$C$22</f>
        <v>720</v>
      </c>
      <c r="N22" s="15">
        <f t="shared" si="0"/>
        <v>2585.22705</v>
      </c>
      <c r="O22" s="14">
        <f>IF(B22="W",N22*Dane!$D$2,N22*Dane!$H$2)</f>
        <v>517.04541000000006</v>
      </c>
      <c r="P22" s="14">
        <f>SUM(N22:O22)</f>
        <v>3102.2724600000001</v>
      </c>
      <c r="Q22" s="14">
        <f>IF(B22="W",N22*Dane!$C$23,N22*Dane!$C$23)</f>
        <v>0</v>
      </c>
      <c r="R22" s="14">
        <f>IF(B22="W",(N22*Dane!$D$3)-Q22,(N22*Dane!$H$3)-Q22)</f>
        <v>0</v>
      </c>
      <c r="S22" s="14">
        <f t="shared" si="2"/>
        <v>3102.2724600000001</v>
      </c>
      <c r="T22" s="14">
        <f>S22*0.1</f>
        <v>310.22724600000004</v>
      </c>
      <c r="U22" s="14">
        <f>S22*0.2</f>
        <v>620.45449200000007</v>
      </c>
      <c r="V22" s="33">
        <f>SUM(S22:T22)</f>
        <v>3412.4997060000001</v>
      </c>
      <c r="W22" s="34">
        <f>SUM(S22,U22)</f>
        <v>3722.726952</v>
      </c>
      <c r="X22" s="48">
        <v>4615</v>
      </c>
      <c r="Y22" s="159">
        <f>X22*Dane!$D$6</f>
        <v>692.25</v>
      </c>
      <c r="Z22" s="35">
        <f>X22*Dane!$D$7</f>
        <v>1384.5</v>
      </c>
      <c r="AA22" s="160">
        <f>X22*Dane!$D$8</f>
        <v>2769</v>
      </c>
      <c r="AB22" s="89"/>
      <c r="AC22" s="17"/>
      <c r="AD22" s="17"/>
    </row>
    <row r="23" spans="1:30" ht="29.25" customHeight="1">
      <c r="A23" s="178">
        <f t="shared" si="7"/>
        <v>20</v>
      </c>
      <c r="B23" s="11" t="s">
        <v>99</v>
      </c>
      <c r="C23" s="24" t="s">
        <v>2018</v>
      </c>
      <c r="D23" s="36" t="s">
        <v>2019</v>
      </c>
      <c r="E23" s="86"/>
      <c r="F23" s="12">
        <v>0</v>
      </c>
      <c r="G23" s="31">
        <v>12</v>
      </c>
      <c r="H23" s="31">
        <v>1.5</v>
      </c>
      <c r="I23" s="32">
        <v>835.04</v>
      </c>
      <c r="J23" s="14">
        <v>0</v>
      </c>
      <c r="K23" s="14">
        <f>F23*Dane!$C$14+G23*Dane!$C$15+H23*Dane!$C$16</f>
        <v>453</v>
      </c>
      <c r="L23" s="41">
        <f>F23*Dane!$F$14+G23*Dane!$F$15+H23*Dane!$F$17</f>
        <v>67.5</v>
      </c>
      <c r="M23" s="41">
        <f>F23*Dane!$H$14+G23*Dane!$H$15+H23*Dane!$H$16+(F23+G23+H23)*Dane!$C$22</f>
        <v>972</v>
      </c>
      <c r="N23" s="15">
        <f t="shared" ref="N23" si="15">SUM(I23:M23)</f>
        <v>2327.54</v>
      </c>
      <c r="O23" s="14">
        <f>IF(B23="W",N23*Dane!$D$2,N23*Dane!$H$2)</f>
        <v>465.50800000000004</v>
      </c>
      <c r="P23" s="14">
        <f>SUM(N23:O23)</f>
        <v>2793.0479999999998</v>
      </c>
      <c r="Q23" s="14">
        <f>IF(B23="W",N23*Dane!$C$23,N23*Dane!$C$23)</f>
        <v>0</v>
      </c>
      <c r="R23" s="14">
        <f>IF(B23="W",(N23*Dane!$D$3)-Q23,(N23*Dane!$H$3)-Q23)</f>
        <v>0</v>
      </c>
      <c r="S23" s="14">
        <f t="shared" ref="S23" si="16">SUM(P23:R23)</f>
        <v>2793.0479999999998</v>
      </c>
      <c r="T23" s="14">
        <f>S23*0.1</f>
        <v>279.3048</v>
      </c>
      <c r="U23" s="14">
        <f>S23*0.2</f>
        <v>558.6096</v>
      </c>
      <c r="V23" s="33">
        <f>SUM(S23:T23)</f>
        <v>3072.3527999999997</v>
      </c>
      <c r="W23" s="34">
        <f>SUM(S23,U23)</f>
        <v>3351.6575999999995</v>
      </c>
      <c r="X23" s="70">
        <v>14470</v>
      </c>
      <c r="Y23" s="159"/>
      <c r="Z23" s="35"/>
      <c r="AA23" s="160"/>
      <c r="AB23" s="89"/>
      <c r="AC23" s="17"/>
      <c r="AD23" s="17"/>
    </row>
    <row r="24" spans="1:30" ht="29.25" customHeight="1">
      <c r="A24" s="178">
        <f t="shared" si="7"/>
        <v>21</v>
      </c>
      <c r="B24" s="11" t="s">
        <v>100</v>
      </c>
      <c r="C24" s="24" t="s">
        <v>1589</v>
      </c>
      <c r="D24" s="36" t="s">
        <v>1588</v>
      </c>
      <c r="E24" s="86"/>
      <c r="F24" s="12">
        <v>0</v>
      </c>
      <c r="G24" s="31">
        <v>0</v>
      </c>
      <c r="H24" s="31">
        <v>0</v>
      </c>
      <c r="I24" s="32">
        <v>602.61167999999998</v>
      </c>
      <c r="J24" s="14">
        <v>0</v>
      </c>
      <c r="K24" s="14">
        <f>F24*Dane!$C$14+G24*Dane!$C$15+H24*Dane!$C$16</f>
        <v>0</v>
      </c>
      <c r="L24" s="41">
        <f>F24*Dane!$F$14+G24*Dane!$F$15+H24*Dane!$F$17</f>
        <v>0</v>
      </c>
      <c r="M24" s="41">
        <f>F24*Dane!$H$14+G24*Dane!$H$15+H24*Dane!$H$16+(F24+G24+H24)*Dane!$C$22</f>
        <v>0</v>
      </c>
      <c r="N24" s="15">
        <f t="shared" si="0"/>
        <v>602.61167999999998</v>
      </c>
      <c r="O24" s="14">
        <f>IF(B24="W",N24*Dane!$D$2,N24*Dane!$H$2)</f>
        <v>120.522336</v>
      </c>
      <c r="P24" s="14">
        <f>SUM(N24:O24)</f>
        <v>723.13401599999997</v>
      </c>
      <c r="Q24" s="14">
        <f>IF(B24="W",N24*Dane!$C$23,N24*Dane!$C$23)</f>
        <v>0</v>
      </c>
      <c r="R24" s="14">
        <f>IF(B24="W",(N24*Dane!$D$3)-Q24,(N24*Dane!$H$3)-Q24)</f>
        <v>0</v>
      </c>
      <c r="S24" s="14">
        <f t="shared" si="2"/>
        <v>723.13401599999997</v>
      </c>
      <c r="T24" s="14">
        <f>S24*0.1</f>
        <v>72.313401600000006</v>
      </c>
      <c r="U24" s="14">
        <f>S24*0.2</f>
        <v>144.62680320000001</v>
      </c>
      <c r="V24" s="33">
        <f>SUM(S24:T24)</f>
        <v>795.44741759999999</v>
      </c>
      <c r="W24" s="34">
        <f>SUM(S24,U24)</f>
        <v>867.76081920000001</v>
      </c>
      <c r="X24" s="48">
        <v>825</v>
      </c>
      <c r="Y24" s="159"/>
      <c r="Z24" s="35"/>
      <c r="AA24" s="160"/>
      <c r="AB24" s="89"/>
      <c r="AC24" s="17"/>
      <c r="AD24" s="17"/>
    </row>
    <row r="25" spans="1:30" ht="29.25" customHeight="1">
      <c r="A25" s="178">
        <f t="shared" si="7"/>
        <v>22</v>
      </c>
      <c r="B25" s="11" t="s">
        <v>99</v>
      </c>
      <c r="C25" s="24" t="s">
        <v>1901</v>
      </c>
      <c r="D25" s="36" t="s">
        <v>1900</v>
      </c>
      <c r="E25" s="86"/>
      <c r="F25" s="12">
        <v>1</v>
      </c>
      <c r="G25" s="31">
        <v>4.5</v>
      </c>
      <c r="H25" s="31">
        <v>1</v>
      </c>
      <c r="I25" s="32">
        <v>500.76394499999998</v>
      </c>
      <c r="J25" s="14">
        <v>0</v>
      </c>
      <c r="K25" s="14">
        <f>F25*Dane!$C$14+G25*Dane!$C$15+H25*Dane!$C$16</f>
        <v>219.5</v>
      </c>
      <c r="L25" s="41">
        <f>F25*Dane!$F$14+G25*Dane!$F$15+H25*Dane!$F$17</f>
        <v>42.5</v>
      </c>
      <c r="M25" s="41">
        <f>F25*Dane!$H$14+G25*Dane!$H$15+H25*Dane!$H$16+(F25+G25+H25)*Dane!$C$22</f>
        <v>468</v>
      </c>
      <c r="N25" s="15">
        <f t="shared" si="0"/>
        <v>1230.7639449999999</v>
      </c>
      <c r="O25" s="14">
        <f>IF(B25="W",N25*Dane!$D$2,N25*Dane!$H$2)</f>
        <v>246.15278899999998</v>
      </c>
      <c r="P25" s="14">
        <f>SUM(N25:O25)</f>
        <v>1476.9167339999999</v>
      </c>
      <c r="Q25" s="14">
        <f>IF(B25="W",N25*Dane!$C$23,N25*Dane!$C$23)</f>
        <v>0</v>
      </c>
      <c r="R25" s="14">
        <f>IF(B25="W",(N25*Dane!$D$3)-Q25,(N25*Dane!$H$3)-Q25)</f>
        <v>0</v>
      </c>
      <c r="S25" s="14">
        <f t="shared" si="2"/>
        <v>1476.9167339999999</v>
      </c>
      <c r="T25" s="14">
        <f>S25*0.1</f>
        <v>147.69167339999998</v>
      </c>
      <c r="U25" s="14">
        <f>S25*0.2</f>
        <v>295.38334679999997</v>
      </c>
      <c r="V25" s="33">
        <f>SUM(S25:T25)</f>
        <v>1624.6084073999998</v>
      </c>
      <c r="W25" s="34">
        <f>SUM(S25,U25)</f>
        <v>1772.3000807999999</v>
      </c>
      <c r="X25" s="48">
        <v>1911.4145868599999</v>
      </c>
      <c r="Y25" s="159">
        <f>X25*Dane!$D$6</f>
        <v>286.71218802899995</v>
      </c>
      <c r="Z25" s="35">
        <f>X25*Dane!$D$7</f>
        <v>573.42437605799989</v>
      </c>
      <c r="AA25" s="160">
        <f>X25*Dane!$D$8</f>
        <v>1146.8487521159998</v>
      </c>
      <c r="AB25" s="89"/>
      <c r="AC25" s="17"/>
      <c r="AD25" s="17"/>
    </row>
    <row r="26" spans="1:30" ht="29.25" customHeight="1">
      <c r="A26" s="178">
        <f t="shared" si="7"/>
        <v>23</v>
      </c>
      <c r="B26" s="11" t="s">
        <v>100</v>
      </c>
      <c r="C26" s="24" t="s">
        <v>115</v>
      </c>
      <c r="D26" s="36" t="s">
        <v>437</v>
      </c>
      <c r="E26" s="86"/>
      <c r="F26" s="12">
        <v>0</v>
      </c>
      <c r="G26" s="31">
        <v>0</v>
      </c>
      <c r="H26" s="31">
        <v>0</v>
      </c>
      <c r="I26" s="32">
        <v>133.86449999999999</v>
      </c>
      <c r="J26" s="14">
        <v>0</v>
      </c>
      <c r="K26" s="14">
        <f>F26*Dane!$C$14+G26*Dane!$C$15+H26*Dane!$C$16</f>
        <v>0</v>
      </c>
      <c r="L26" s="41">
        <f>F26*Dane!$F$14+G26*Dane!$F$15+H26*Dane!$F$17</f>
        <v>0</v>
      </c>
      <c r="M26" s="41">
        <f>F26*Dane!$H$14+G26*Dane!$H$15+H26*Dane!$H$16+(F26+G26+H26)*Dane!$C$22</f>
        <v>0</v>
      </c>
      <c r="N26" s="15">
        <f t="shared" si="0"/>
        <v>133.86449999999999</v>
      </c>
      <c r="O26" s="14">
        <f>IF(B26="W",N26*Dane!$D$2,N26*Dane!$H$2)</f>
        <v>26.7729</v>
      </c>
      <c r="P26" s="14">
        <f t="shared" si="1"/>
        <v>160.63739999999999</v>
      </c>
      <c r="Q26" s="14">
        <f>IF(B26="W",N26*Dane!$C$23,N26*Dane!$C$23)</f>
        <v>0</v>
      </c>
      <c r="R26" s="14">
        <f>IF(B26="W",(N26*Dane!$D$3)-Q26,(N26*Dane!$H$3)-Q26)</f>
        <v>0</v>
      </c>
      <c r="S26" s="14">
        <f t="shared" si="2"/>
        <v>160.63739999999999</v>
      </c>
      <c r="T26" s="14">
        <f t="shared" si="3"/>
        <v>16.063739999999999</v>
      </c>
      <c r="U26" s="14">
        <f t="shared" si="4"/>
        <v>32.127479999999998</v>
      </c>
      <c r="V26" s="33">
        <f t="shared" si="5"/>
        <v>176.70113999999998</v>
      </c>
      <c r="W26" s="34">
        <f t="shared" si="6"/>
        <v>192.76487999999998</v>
      </c>
      <c r="X26" s="49">
        <v>534.74</v>
      </c>
      <c r="Y26" s="159"/>
      <c r="Z26" s="35"/>
      <c r="AA26" s="160"/>
      <c r="AB26" s="89"/>
      <c r="AC26" s="17"/>
      <c r="AD26" s="17"/>
    </row>
    <row r="27" spans="1:30" ht="29.25" customHeight="1">
      <c r="A27" s="178">
        <f t="shared" si="7"/>
        <v>24</v>
      </c>
      <c r="B27" s="11" t="s">
        <v>99</v>
      </c>
      <c r="C27" s="24" t="s">
        <v>116</v>
      </c>
      <c r="D27" s="30" t="s">
        <v>438</v>
      </c>
      <c r="E27" s="85"/>
      <c r="F27" s="12">
        <v>0</v>
      </c>
      <c r="G27" s="13">
        <v>1.5</v>
      </c>
      <c r="H27" s="13">
        <v>0.5</v>
      </c>
      <c r="I27" s="32">
        <v>227.40861000000001</v>
      </c>
      <c r="J27" s="14">
        <v>0</v>
      </c>
      <c r="K27" s="14">
        <f>F27*Dane!$C$14+G27*Dane!$C$15+H27*Dane!$C$16</f>
        <v>68.5</v>
      </c>
      <c r="L27" s="41">
        <f>F27*Dane!$F$14+G27*Dane!$F$15+H27*Dane!$F$17</f>
        <v>10</v>
      </c>
      <c r="M27" s="41">
        <f>F27*Dane!$H$14+G27*Dane!$H$15+H27*Dane!$H$16+(F27+G27+H27)*Dane!$C$22</f>
        <v>144</v>
      </c>
      <c r="N27" s="15">
        <f t="shared" si="0"/>
        <v>449.90861000000001</v>
      </c>
      <c r="O27" s="14">
        <f>IF(B27="W",N27*Dane!$D$2,N27*Dane!$H$2)</f>
        <v>89.981722000000005</v>
      </c>
      <c r="P27" s="14">
        <f t="shared" si="1"/>
        <v>539.89033200000006</v>
      </c>
      <c r="Q27" s="14">
        <f>IF(B27="W",N27*Dane!$C$23,N27*Dane!$C$23)</f>
        <v>0</v>
      </c>
      <c r="R27" s="14">
        <f>IF(B27="W",(N27*Dane!$D$3)-Q27,(N27*Dane!$H$3)-Q27)</f>
        <v>0</v>
      </c>
      <c r="S27" s="14">
        <f t="shared" si="2"/>
        <v>539.89033200000006</v>
      </c>
      <c r="T27" s="14">
        <f t="shared" si="3"/>
        <v>53.989033200000009</v>
      </c>
      <c r="U27" s="14">
        <f t="shared" si="4"/>
        <v>107.97806640000002</v>
      </c>
      <c r="V27" s="33">
        <f t="shared" si="5"/>
        <v>593.87936520000005</v>
      </c>
      <c r="W27" s="34">
        <f t="shared" si="6"/>
        <v>647.86839840000005</v>
      </c>
      <c r="X27" s="49">
        <v>2534.6999999999998</v>
      </c>
      <c r="Y27" s="159">
        <f>X27*Dane!$D$6</f>
        <v>380.20499999999998</v>
      </c>
      <c r="Z27" s="35">
        <f>X27*Dane!$D$7</f>
        <v>760.41</v>
      </c>
      <c r="AA27" s="160">
        <f>X27*Dane!$D$8</f>
        <v>1520.82</v>
      </c>
      <c r="AB27" s="89"/>
      <c r="AC27" s="17"/>
      <c r="AD27" s="17"/>
    </row>
    <row r="28" spans="1:30" ht="29.25" customHeight="1">
      <c r="A28" s="178">
        <f t="shared" si="7"/>
        <v>25</v>
      </c>
      <c r="B28" s="11" t="s">
        <v>99</v>
      </c>
      <c r="C28" s="24" t="s">
        <v>117</v>
      </c>
      <c r="D28" s="30" t="s">
        <v>439</v>
      </c>
      <c r="E28" s="85"/>
      <c r="F28" s="12">
        <v>0</v>
      </c>
      <c r="G28" s="13">
        <v>1.5</v>
      </c>
      <c r="H28" s="13">
        <v>0.5</v>
      </c>
      <c r="I28" s="32">
        <v>77.822579999999988</v>
      </c>
      <c r="J28" s="14">
        <v>0</v>
      </c>
      <c r="K28" s="14">
        <f>F28*Dane!$C$14+G28*Dane!$C$15+H28*Dane!$C$16</f>
        <v>68.5</v>
      </c>
      <c r="L28" s="41">
        <f>F28*Dane!$F$14+G28*Dane!$F$15+H28*Dane!$F$17</f>
        <v>10</v>
      </c>
      <c r="M28" s="41">
        <f>F28*Dane!$H$14+G28*Dane!$H$15+H28*Dane!$H$16+(F28+G28+H28)*Dane!$C$22</f>
        <v>144</v>
      </c>
      <c r="N28" s="15">
        <f t="shared" si="0"/>
        <v>300.32258000000002</v>
      </c>
      <c r="O28" s="14">
        <f>IF(B28="W",N28*Dane!$D$2,N28*Dane!$H$2)</f>
        <v>60.064516000000005</v>
      </c>
      <c r="P28" s="14">
        <f t="shared" si="1"/>
        <v>360.38709600000004</v>
      </c>
      <c r="Q28" s="14">
        <f>IF(B28="W",N28*Dane!$C$23,N28*Dane!$C$23)</f>
        <v>0</v>
      </c>
      <c r="R28" s="14">
        <f>IF(B28="W",(N28*Dane!$D$3)-Q28,(N28*Dane!$H$3)-Q28)</f>
        <v>0</v>
      </c>
      <c r="S28" s="14">
        <f t="shared" si="2"/>
        <v>360.38709600000004</v>
      </c>
      <c r="T28" s="14">
        <f t="shared" si="3"/>
        <v>36.038709600000004</v>
      </c>
      <c r="U28" s="14">
        <f t="shared" si="4"/>
        <v>72.077419200000008</v>
      </c>
      <c r="V28" s="33">
        <f t="shared" si="5"/>
        <v>396.42580560000005</v>
      </c>
      <c r="W28" s="34">
        <f t="shared" si="6"/>
        <v>432.46451520000005</v>
      </c>
      <c r="X28" s="49">
        <v>1820.17</v>
      </c>
      <c r="Y28" s="159">
        <f>X28*Dane!$D$6</f>
        <v>273.02550000000002</v>
      </c>
      <c r="Z28" s="35">
        <f>X28*Dane!$D$7</f>
        <v>546.05100000000004</v>
      </c>
      <c r="AA28" s="160">
        <f>X28*Dane!$D$8</f>
        <v>1092.1020000000001</v>
      </c>
      <c r="AB28" s="89"/>
      <c r="AC28" s="17"/>
      <c r="AD28" s="17"/>
    </row>
    <row r="29" spans="1:30" ht="29.25" customHeight="1">
      <c r="A29" s="178">
        <f t="shared" si="7"/>
        <v>26</v>
      </c>
      <c r="B29" s="11" t="s">
        <v>99</v>
      </c>
      <c r="C29" s="24" t="s">
        <v>118</v>
      </c>
      <c r="D29" s="30" t="s">
        <v>440</v>
      </c>
      <c r="E29" s="85"/>
      <c r="F29" s="12">
        <v>0</v>
      </c>
      <c r="G29" s="13">
        <v>2</v>
      </c>
      <c r="H29" s="13">
        <v>0.25</v>
      </c>
      <c r="I29" s="32">
        <v>44.759054999999996</v>
      </c>
      <c r="J29" s="14">
        <v>0</v>
      </c>
      <c r="K29" s="14">
        <f>F29*Dane!$C$14+G29*Dane!$C$15+H29*Dane!$C$16</f>
        <v>75.5</v>
      </c>
      <c r="L29" s="41">
        <f>F29*Dane!$F$14+G29*Dane!$F$15+H29*Dane!$F$17</f>
        <v>11.25</v>
      </c>
      <c r="M29" s="41">
        <f>F29*Dane!$H$14+G29*Dane!$H$15+H29*Dane!$H$16+(F29+G29+H29)*Dane!$C$22</f>
        <v>162</v>
      </c>
      <c r="N29" s="15">
        <f t="shared" si="0"/>
        <v>293.50905499999999</v>
      </c>
      <c r="O29" s="14">
        <f>IF(B29="W",N29*Dane!$D$2,N29*Dane!$H$2)</f>
        <v>58.701810999999999</v>
      </c>
      <c r="P29" s="14">
        <f t="shared" si="1"/>
        <v>352.21086600000001</v>
      </c>
      <c r="Q29" s="14">
        <f>IF(B29="W",N29*Dane!$C$23,N29*Dane!$C$23)</f>
        <v>0</v>
      </c>
      <c r="R29" s="14">
        <f>IF(B29="W",(N29*Dane!$D$3)-Q29,(N29*Dane!$H$3)-Q29)</f>
        <v>0</v>
      </c>
      <c r="S29" s="14">
        <f t="shared" si="2"/>
        <v>352.21086600000001</v>
      </c>
      <c r="T29" s="14">
        <f t="shared" si="3"/>
        <v>35.2210866</v>
      </c>
      <c r="U29" s="14">
        <f t="shared" si="4"/>
        <v>70.442173199999999</v>
      </c>
      <c r="V29" s="33">
        <f t="shared" si="5"/>
        <v>387.43195259999999</v>
      </c>
      <c r="W29" s="34">
        <f t="shared" si="6"/>
        <v>422.65303920000002</v>
      </c>
      <c r="X29" s="49">
        <v>1553.99</v>
      </c>
      <c r="Y29" s="159">
        <f>X29*Dane!$D$6</f>
        <v>233.0985</v>
      </c>
      <c r="Z29" s="35">
        <f>X29*Dane!$D$7</f>
        <v>466.197</v>
      </c>
      <c r="AA29" s="160">
        <f>X29*Dane!$D$8</f>
        <v>932.39400000000001</v>
      </c>
      <c r="AB29" s="89"/>
      <c r="AC29" s="17"/>
      <c r="AD29" s="17"/>
    </row>
    <row r="30" spans="1:30" ht="29.25" customHeight="1">
      <c r="A30" s="178">
        <f t="shared" si="7"/>
        <v>27</v>
      </c>
      <c r="B30" s="11" t="s">
        <v>99</v>
      </c>
      <c r="C30" s="24" t="s">
        <v>1917</v>
      </c>
      <c r="D30" s="30" t="s">
        <v>1916</v>
      </c>
      <c r="E30" s="85"/>
      <c r="F30" s="12">
        <v>0</v>
      </c>
      <c r="G30" s="31">
        <v>2</v>
      </c>
      <c r="H30" s="31">
        <v>0.5</v>
      </c>
      <c r="I30" s="32">
        <v>53.928269999999998</v>
      </c>
      <c r="J30" s="14">
        <v>0</v>
      </c>
      <c r="K30" s="14">
        <f>F30*Dane!$C$14+G30*Dane!$C$15+H30*Dane!$C$16</f>
        <v>85</v>
      </c>
      <c r="L30" s="41">
        <f>F30*Dane!$F$14+G30*Dane!$F$15+H30*Dane!$F$17</f>
        <v>12.5</v>
      </c>
      <c r="M30" s="41">
        <f>F30*Dane!$H$14+G30*Dane!$H$15+H30*Dane!$H$16+(F30+G30+H30)*Dane!$C$22</f>
        <v>180</v>
      </c>
      <c r="N30" s="15">
        <f t="shared" si="0"/>
        <v>331.42827</v>
      </c>
      <c r="O30" s="14">
        <f>IF(B30="W",N30*Dane!$D$2,N30*Dane!$H$2)</f>
        <v>66.285654000000008</v>
      </c>
      <c r="P30" s="14">
        <f>SUM(N30:O30)</f>
        <v>397.71392400000002</v>
      </c>
      <c r="Q30" s="14">
        <f>IF(B30="W",N30*Dane!$C$23,N30*Dane!$C$23)</f>
        <v>0</v>
      </c>
      <c r="R30" s="14">
        <f>IF(B30="W",(N30*Dane!$D$3)-Q30,(N30*Dane!$H$3)-Q30)</f>
        <v>0</v>
      </c>
      <c r="S30" s="14">
        <f t="shared" si="2"/>
        <v>397.71392400000002</v>
      </c>
      <c r="T30" s="14">
        <f>S30*0.1</f>
        <v>39.771392400000003</v>
      </c>
      <c r="U30" s="14">
        <f>S30*0.2</f>
        <v>79.542784800000007</v>
      </c>
      <c r="V30" s="33">
        <f>SUM(S30:T30)</f>
        <v>437.48531640000004</v>
      </c>
      <c r="W30" s="34">
        <f>SUM(S30,U30)</f>
        <v>477.25670880000001</v>
      </c>
      <c r="X30" s="48">
        <v>496.79696195999998</v>
      </c>
      <c r="Y30" s="159">
        <f>X30*Dane!$D$6</f>
        <v>74.519544293999999</v>
      </c>
      <c r="Z30" s="35">
        <f>X30*Dane!$D$7</f>
        <v>149.039088588</v>
      </c>
      <c r="AA30" s="160">
        <f>X30*Dane!$D$8</f>
        <v>298.078177176</v>
      </c>
      <c r="AB30" s="89"/>
      <c r="AC30" s="17"/>
      <c r="AD30" s="17"/>
    </row>
    <row r="31" spans="1:30" ht="29.25" customHeight="1">
      <c r="A31" s="178">
        <f t="shared" si="7"/>
        <v>28</v>
      </c>
      <c r="B31" s="11" t="s">
        <v>100</v>
      </c>
      <c r="C31" s="24" t="s">
        <v>119</v>
      </c>
      <c r="D31" s="30" t="s">
        <v>441</v>
      </c>
      <c r="E31" s="85"/>
      <c r="F31" s="12">
        <v>0</v>
      </c>
      <c r="G31" s="31">
        <v>0</v>
      </c>
      <c r="H31" s="31">
        <v>0</v>
      </c>
      <c r="I31" s="32">
        <f>3707*Dane!$D$4</f>
        <v>17655.6996</v>
      </c>
      <c r="J31" s="14">
        <v>0</v>
      </c>
      <c r="K31" s="14">
        <f>F31*Dane!$C$14+G31*Dane!$C$15+H31*Dane!$C$16</f>
        <v>0</v>
      </c>
      <c r="L31" s="41">
        <f>F31*Dane!$F$14+G31*Dane!$F$15+H31*Dane!$F$17</f>
        <v>0</v>
      </c>
      <c r="M31" s="41">
        <f>F31*Dane!$H$14+G31*Dane!$H$15+H31*Dane!$H$16+(F31+G31+H31)*Dane!$C$22</f>
        <v>0</v>
      </c>
      <c r="N31" s="15">
        <f t="shared" si="0"/>
        <v>17655.6996</v>
      </c>
      <c r="O31" s="14">
        <f>IF(B31="W",N31*Dane!$D$2,N31*Dane!$H$2)</f>
        <v>3531.1399200000001</v>
      </c>
      <c r="P31" s="14">
        <f t="shared" si="1"/>
        <v>21186.839520000001</v>
      </c>
      <c r="Q31" s="14">
        <f>IF(B31="W",N31*Dane!$C$23,N31*Dane!$C$23)</f>
        <v>0</v>
      </c>
      <c r="R31" s="14">
        <f>IF(B31="W",(N31*Dane!$D$3)-Q31,(N31*Dane!$H$3)-Q31)</f>
        <v>0</v>
      </c>
      <c r="S31" s="14">
        <f t="shared" si="2"/>
        <v>21186.839520000001</v>
      </c>
      <c r="T31" s="14">
        <f t="shared" si="3"/>
        <v>2118.6839520000003</v>
      </c>
      <c r="U31" s="14">
        <f t="shared" si="4"/>
        <v>4237.3679040000006</v>
      </c>
      <c r="V31" s="33">
        <f t="shared" si="5"/>
        <v>23305.523472000001</v>
      </c>
      <c r="W31" s="34">
        <f t="shared" si="6"/>
        <v>25424.207424</v>
      </c>
      <c r="X31" s="48">
        <v>29829.48</v>
      </c>
      <c r="Y31" s="159">
        <f>X31*Dane!$D$6</f>
        <v>4474.4219999999996</v>
      </c>
      <c r="Z31" s="35">
        <f>X31*Dane!$D$7</f>
        <v>8948.8439999999991</v>
      </c>
      <c r="AA31" s="160">
        <f>X31*Dane!$D$8</f>
        <v>17897.687999999998</v>
      </c>
      <c r="AB31" s="89"/>
      <c r="AC31" s="17"/>
      <c r="AD31" s="17"/>
    </row>
    <row r="32" spans="1:30" ht="29.25" customHeight="1">
      <c r="A32" s="178">
        <f t="shared" si="7"/>
        <v>29</v>
      </c>
      <c r="B32" s="11" t="s">
        <v>99</v>
      </c>
      <c r="C32" s="24" t="s">
        <v>1806</v>
      </c>
      <c r="D32" s="36" t="s">
        <v>1805</v>
      </c>
      <c r="E32" s="86"/>
      <c r="F32" s="12">
        <v>0.6</v>
      </c>
      <c r="G32" s="31">
        <v>1.1000000000000001</v>
      </c>
      <c r="H32" s="31">
        <v>0.3</v>
      </c>
      <c r="I32" s="32">
        <v>1206.260055</v>
      </c>
      <c r="J32" s="14">
        <v>0</v>
      </c>
      <c r="K32" s="14">
        <f>F32*Dane!$C$14+G32*Dane!$C$15+H32*Dane!$C$16</f>
        <v>67.500000000000014</v>
      </c>
      <c r="L32" s="41">
        <f>F32*Dane!$F$14+G32*Dane!$F$15+H32*Dane!$F$17</f>
        <v>16</v>
      </c>
      <c r="M32" s="41">
        <f>F32*Dane!$H$14+G32*Dane!$H$15+H32*Dane!$H$16+(F32+G32+H32)*Dane!$C$22</f>
        <v>144</v>
      </c>
      <c r="N32" s="15">
        <f t="shared" si="0"/>
        <v>1433.760055</v>
      </c>
      <c r="O32" s="14">
        <f>IF(B32="W",N32*Dane!$D$2,N32*Dane!$H$2)</f>
        <v>286.75201099999998</v>
      </c>
      <c r="P32" s="14">
        <f>SUM(N32:O32)</f>
        <v>1720.512066</v>
      </c>
      <c r="Q32" s="14">
        <f>IF(B32="W",N32*Dane!$C$23,N32*Dane!$C$23)</f>
        <v>0</v>
      </c>
      <c r="R32" s="14">
        <f>IF(B32="W",(N32*Dane!$D$3)-Q32,(N32*Dane!$H$3)-Q32)</f>
        <v>0</v>
      </c>
      <c r="S32" s="14">
        <f t="shared" si="2"/>
        <v>1720.512066</v>
      </c>
      <c r="T32" s="14">
        <f>S32*0.1</f>
        <v>172.0512066</v>
      </c>
      <c r="U32" s="14">
        <f>S32*0.2</f>
        <v>344.1024132</v>
      </c>
      <c r="V32" s="33">
        <f>SUM(S32:T32)</f>
        <v>1892.5632725999999</v>
      </c>
      <c r="W32" s="34">
        <f>SUM(S32,U32)</f>
        <v>2064.6144792</v>
      </c>
      <c r="X32" s="48">
        <v>2224.2593651399998</v>
      </c>
      <c r="Y32" s="159">
        <f>X32*Dane!$D$6</f>
        <v>333.63890477099994</v>
      </c>
      <c r="Z32" s="35">
        <f>X32*Dane!$D$7</f>
        <v>667.27780954199989</v>
      </c>
      <c r="AA32" s="160">
        <f>X32*Dane!$D$8</f>
        <v>1334.5556190839998</v>
      </c>
      <c r="AB32" s="89"/>
      <c r="AC32" s="17"/>
      <c r="AD32" s="17"/>
    </row>
    <row r="33" spans="1:33" ht="29.25" customHeight="1">
      <c r="A33" s="178">
        <f t="shared" si="7"/>
        <v>30</v>
      </c>
      <c r="B33" s="11" t="s">
        <v>99</v>
      </c>
      <c r="C33" s="24" t="s">
        <v>1804</v>
      </c>
      <c r="D33" s="36" t="s">
        <v>1803</v>
      </c>
      <c r="E33" s="86"/>
      <c r="F33" s="12">
        <v>0</v>
      </c>
      <c r="G33" s="31">
        <v>0.3</v>
      </c>
      <c r="H33" s="31">
        <v>0</v>
      </c>
      <c r="I33" s="32">
        <v>12.96372</v>
      </c>
      <c r="J33" s="14">
        <v>0</v>
      </c>
      <c r="K33" s="14">
        <f>F33*Dane!$C$14+G33*Dane!$C$15+H33*Dane!$C$16</f>
        <v>9.9</v>
      </c>
      <c r="L33" s="41">
        <f>F33*Dane!$F$14+G33*Dane!$F$15+H33*Dane!$F$17</f>
        <v>1.5</v>
      </c>
      <c r="M33" s="41">
        <f>F33*Dane!$H$14+G33*Dane!$H$15+H33*Dane!$H$16+(F33+G33+H33)*Dane!$C$22</f>
        <v>21.599999999999998</v>
      </c>
      <c r="N33" s="15">
        <f t="shared" si="0"/>
        <v>45.963719999999995</v>
      </c>
      <c r="O33" s="14">
        <f>IF(B33="W",N33*Dane!$D$2,N33*Dane!$H$2)</f>
        <v>9.1927439999999994</v>
      </c>
      <c r="P33" s="14">
        <f>SUM(N33:O33)</f>
        <v>55.156463999999993</v>
      </c>
      <c r="Q33" s="14">
        <f>IF(B33="W",N33*Dane!$C$23,N33*Dane!$C$23)</f>
        <v>0</v>
      </c>
      <c r="R33" s="14">
        <f>IF(B33="W",(N33*Dane!$D$3)-Q33,(N33*Dane!$H$3)-Q33)</f>
        <v>0</v>
      </c>
      <c r="S33" s="14">
        <f t="shared" si="2"/>
        <v>55.156463999999993</v>
      </c>
      <c r="T33" s="14">
        <f>S33*0.1</f>
        <v>5.5156463999999996</v>
      </c>
      <c r="U33" s="14">
        <f>S33*0.2</f>
        <v>11.031292799999999</v>
      </c>
      <c r="V33" s="33">
        <f>SUM(S33:T33)</f>
        <v>60.672110399999994</v>
      </c>
      <c r="W33" s="34">
        <f>SUM(S33,U33)</f>
        <v>66.187756799999988</v>
      </c>
      <c r="X33" s="48">
        <v>79.118027462880008</v>
      </c>
      <c r="Y33" s="159">
        <f>X33*Dane!$D$6</f>
        <v>11.867704119432</v>
      </c>
      <c r="Z33" s="35">
        <f>X33*Dane!$D$7</f>
        <v>23.735408238864</v>
      </c>
      <c r="AA33" s="160">
        <f>X33*Dane!$D$8</f>
        <v>47.470816477728</v>
      </c>
      <c r="AB33" s="89"/>
      <c r="AC33" s="17"/>
      <c r="AD33" s="17"/>
    </row>
    <row r="34" spans="1:33" ht="29.25" customHeight="1">
      <c r="A34" s="178">
        <f t="shared" si="7"/>
        <v>31</v>
      </c>
      <c r="B34" s="11" t="s">
        <v>99</v>
      </c>
      <c r="C34" s="24" t="s">
        <v>120</v>
      </c>
      <c r="D34" s="37" t="s">
        <v>442</v>
      </c>
      <c r="E34" s="87"/>
      <c r="F34" s="12">
        <v>0</v>
      </c>
      <c r="G34" s="13">
        <v>1</v>
      </c>
      <c r="H34" s="13">
        <v>0</v>
      </c>
      <c r="I34" s="32">
        <v>19.717334999999999</v>
      </c>
      <c r="J34" s="14">
        <v>0</v>
      </c>
      <c r="K34" s="14">
        <f>F34*Dane!$C$14+G34*Dane!$C$15+H34*Dane!$C$16</f>
        <v>33</v>
      </c>
      <c r="L34" s="41">
        <f>F34*Dane!$F$14+G34*Dane!$F$15+H34*Dane!$F$17</f>
        <v>5</v>
      </c>
      <c r="M34" s="41">
        <f>F34*Dane!$H$14+G34*Dane!$H$15+H34*Dane!$H$16+(F34+G34+H34)*Dane!$C$22</f>
        <v>72</v>
      </c>
      <c r="N34" s="15">
        <f t="shared" si="0"/>
        <v>129.71733499999999</v>
      </c>
      <c r="O34" s="14">
        <f>IF(B34="W",N34*Dane!$D$2,N34*Dane!$H$2)</f>
        <v>25.943466999999998</v>
      </c>
      <c r="P34" s="14">
        <f t="shared" si="1"/>
        <v>155.66080199999999</v>
      </c>
      <c r="Q34" s="14">
        <f>IF(B34="W",N34*Dane!$C$23,N34*Dane!$C$23)</f>
        <v>0</v>
      </c>
      <c r="R34" s="14">
        <f>IF(B34="W",(N34*Dane!$D$3)-Q34,(N34*Dane!$H$3)-Q34)</f>
        <v>0</v>
      </c>
      <c r="S34" s="14">
        <f t="shared" si="2"/>
        <v>155.66080199999999</v>
      </c>
      <c r="T34" s="14">
        <f t="shared" si="3"/>
        <v>15.5660802</v>
      </c>
      <c r="U34" s="14">
        <f t="shared" si="4"/>
        <v>31.1321604</v>
      </c>
      <c r="V34" s="33">
        <f t="shared" si="5"/>
        <v>171.22688219999998</v>
      </c>
      <c r="W34" s="34">
        <f t="shared" si="6"/>
        <v>186.79296239999999</v>
      </c>
      <c r="X34" s="49">
        <v>560.54999999999995</v>
      </c>
      <c r="Y34" s="159">
        <f>X34*Dane!$D$6</f>
        <v>84.082499999999996</v>
      </c>
      <c r="Z34" s="35">
        <f>X34*Dane!$D$7</f>
        <v>168.16499999999999</v>
      </c>
      <c r="AA34" s="160">
        <f>X34*Dane!$D$8</f>
        <v>336.33</v>
      </c>
      <c r="AB34" s="89"/>
      <c r="AC34" s="17"/>
      <c r="AD34" s="17"/>
    </row>
    <row r="35" spans="1:33" ht="29.25" customHeight="1">
      <c r="A35" s="178">
        <f t="shared" si="7"/>
        <v>32</v>
      </c>
      <c r="B35" s="11" t="s">
        <v>100</v>
      </c>
      <c r="C35" s="24" t="s">
        <v>121</v>
      </c>
      <c r="D35" s="36" t="s">
        <v>443</v>
      </c>
      <c r="E35" s="86"/>
      <c r="F35" s="12">
        <v>0</v>
      </c>
      <c r="G35" s="31">
        <v>0</v>
      </c>
      <c r="H35" s="31">
        <v>0</v>
      </c>
      <c r="I35" s="32">
        <v>40.159349999999996</v>
      </c>
      <c r="J35" s="14">
        <v>0</v>
      </c>
      <c r="K35" s="14">
        <f>F35*Dane!$C$14+G35*Dane!$C$15+H35*Dane!$C$16</f>
        <v>0</v>
      </c>
      <c r="L35" s="41">
        <f>F35*Dane!$F$14+G35*Dane!$F$15+H35*Dane!$F$17</f>
        <v>0</v>
      </c>
      <c r="M35" s="41">
        <f>F35*Dane!$H$14+G35*Dane!$H$15+H35*Dane!$H$16+(F35+G35+H35)*Dane!$C$22</f>
        <v>0</v>
      </c>
      <c r="N35" s="15">
        <f t="shared" si="0"/>
        <v>40.159349999999996</v>
      </c>
      <c r="O35" s="14">
        <f>IF(B35="W",N35*Dane!$D$2,N35*Dane!$H$2)</f>
        <v>8.0318699999999996</v>
      </c>
      <c r="P35" s="14">
        <f t="shared" si="1"/>
        <v>48.191219999999994</v>
      </c>
      <c r="Q35" s="14">
        <f>IF(B35="W",N35*Dane!$C$23,N35*Dane!$C$23)</f>
        <v>0</v>
      </c>
      <c r="R35" s="14">
        <f>IF(B35="W",(N35*Dane!$D$3)-Q35,(N35*Dane!$H$3)-Q35)</f>
        <v>0</v>
      </c>
      <c r="S35" s="14">
        <f t="shared" si="2"/>
        <v>48.191219999999994</v>
      </c>
      <c r="T35" s="14">
        <f t="shared" si="3"/>
        <v>4.8191220000000001</v>
      </c>
      <c r="U35" s="14">
        <f t="shared" si="4"/>
        <v>9.6382440000000003</v>
      </c>
      <c r="V35" s="33">
        <f t="shared" si="5"/>
        <v>53.010341999999994</v>
      </c>
      <c r="W35" s="34">
        <f t="shared" si="6"/>
        <v>57.829463999999994</v>
      </c>
      <c r="X35" s="49">
        <v>128</v>
      </c>
      <c r="Y35" s="159"/>
      <c r="Z35" s="35"/>
      <c r="AA35" s="160"/>
      <c r="AB35" s="89"/>
      <c r="AC35" s="17"/>
      <c r="AD35" s="17"/>
    </row>
    <row r="36" spans="1:33" ht="29.25" customHeight="1">
      <c r="A36" s="178">
        <f t="shared" si="7"/>
        <v>33</v>
      </c>
      <c r="B36" s="11" t="s">
        <v>100</v>
      </c>
      <c r="C36" s="24" t="s">
        <v>122</v>
      </c>
      <c r="D36" s="36" t="s">
        <v>444</v>
      </c>
      <c r="E36" s="86"/>
      <c r="F36" s="12">
        <v>0</v>
      </c>
      <c r="G36" s="31">
        <v>0</v>
      </c>
      <c r="H36" s="31">
        <v>0</v>
      </c>
      <c r="I36" s="32">
        <v>568.67250000000001</v>
      </c>
      <c r="J36" s="14">
        <v>0</v>
      </c>
      <c r="K36" s="14">
        <f>F36*Dane!$C$14+G36*Dane!$C$15+H36*Dane!$C$16</f>
        <v>0</v>
      </c>
      <c r="L36" s="41">
        <f>F36*Dane!$F$14+G36*Dane!$F$15+H36*Dane!$F$17</f>
        <v>0</v>
      </c>
      <c r="M36" s="41">
        <f>F36*Dane!$H$14+G36*Dane!$H$15+H36*Dane!$H$16+(F36+G36+H36)*Dane!$C$22</f>
        <v>0</v>
      </c>
      <c r="N36" s="15">
        <f t="shared" si="0"/>
        <v>568.67250000000001</v>
      </c>
      <c r="O36" s="14">
        <f>IF(B36="W",N36*Dane!$D$2,N36*Dane!$H$2)</f>
        <v>113.73450000000001</v>
      </c>
      <c r="P36" s="14">
        <f t="shared" si="1"/>
        <v>682.40700000000004</v>
      </c>
      <c r="Q36" s="14">
        <f>IF(B36="W",N36*Dane!$C$23,N36*Dane!$C$23)</f>
        <v>0</v>
      </c>
      <c r="R36" s="14">
        <f>IF(B36="W",(N36*Dane!$D$3)-Q36,(N36*Dane!$H$3)-Q36)</f>
        <v>0</v>
      </c>
      <c r="S36" s="14">
        <f t="shared" si="2"/>
        <v>682.40700000000004</v>
      </c>
      <c r="T36" s="14">
        <f t="shared" si="3"/>
        <v>68.240700000000004</v>
      </c>
      <c r="U36" s="14">
        <f t="shared" si="4"/>
        <v>136.48140000000001</v>
      </c>
      <c r="V36" s="33">
        <f t="shared" si="5"/>
        <v>750.64769999999999</v>
      </c>
      <c r="W36" s="34">
        <f t="shared" si="6"/>
        <v>818.88840000000005</v>
      </c>
      <c r="X36" s="49">
        <v>2345.58</v>
      </c>
      <c r="Y36" s="159"/>
      <c r="Z36" s="35"/>
      <c r="AA36" s="160"/>
      <c r="AB36" s="89"/>
      <c r="AC36" s="17"/>
      <c r="AD36" s="17"/>
    </row>
    <row r="37" spans="1:33" ht="29.25" customHeight="1">
      <c r="A37" s="178">
        <f t="shared" si="7"/>
        <v>34</v>
      </c>
      <c r="B37" s="11" t="s">
        <v>100</v>
      </c>
      <c r="C37" s="24" t="s">
        <v>123</v>
      </c>
      <c r="D37" s="36" t="s">
        <v>445</v>
      </c>
      <c r="E37" s="86"/>
      <c r="F37" s="12">
        <v>0</v>
      </c>
      <c r="G37" s="31">
        <v>0</v>
      </c>
      <c r="H37" s="31">
        <v>0</v>
      </c>
      <c r="I37" s="32">
        <v>654.22500000000002</v>
      </c>
      <c r="J37" s="14">
        <v>0</v>
      </c>
      <c r="K37" s="14">
        <f>F37*Dane!$C$14+G37*Dane!$C$15+H37*Dane!$C$16</f>
        <v>0</v>
      </c>
      <c r="L37" s="41">
        <f>F37*Dane!$F$14+G37*Dane!$F$15+H37*Dane!$F$17</f>
        <v>0</v>
      </c>
      <c r="M37" s="41">
        <f>F37*Dane!$H$14+G37*Dane!$H$15+H37*Dane!$H$16+(F37+G37+H37)*Dane!$C$22</f>
        <v>0</v>
      </c>
      <c r="N37" s="15">
        <f t="shared" si="0"/>
        <v>654.22500000000002</v>
      </c>
      <c r="O37" s="14">
        <f>IF(B37="W",N37*Dane!$D$2,N37*Dane!$H$2)</f>
        <v>130.845</v>
      </c>
      <c r="P37" s="14">
        <f t="shared" si="1"/>
        <v>785.07</v>
      </c>
      <c r="Q37" s="14">
        <f>IF(B37="W",N37*Dane!$C$23,N37*Dane!$C$23)</f>
        <v>0</v>
      </c>
      <c r="R37" s="14">
        <f>IF(B37="W",(N37*Dane!$D$3)-Q37,(N37*Dane!$H$3)-Q37)</f>
        <v>0</v>
      </c>
      <c r="S37" s="14">
        <f t="shared" si="2"/>
        <v>785.07</v>
      </c>
      <c r="T37" s="14">
        <f t="shared" si="3"/>
        <v>78.507000000000005</v>
      </c>
      <c r="U37" s="14">
        <f t="shared" si="4"/>
        <v>157.01400000000001</v>
      </c>
      <c r="V37" s="33">
        <f t="shared" si="5"/>
        <v>863.577</v>
      </c>
      <c r="W37" s="34">
        <f t="shared" si="6"/>
        <v>942.08400000000006</v>
      </c>
      <c r="X37" s="49">
        <v>2363</v>
      </c>
      <c r="Y37" s="159"/>
      <c r="Z37" s="35"/>
      <c r="AA37" s="160"/>
      <c r="AB37" s="89"/>
      <c r="AC37" s="17"/>
      <c r="AD37" s="17"/>
    </row>
    <row r="38" spans="1:33" ht="29.25" customHeight="1">
      <c r="A38" s="178">
        <f t="shared" si="7"/>
        <v>35</v>
      </c>
      <c r="B38" s="11" t="s">
        <v>100</v>
      </c>
      <c r="C38" s="24" t="s">
        <v>124</v>
      </c>
      <c r="D38" s="36" t="s">
        <v>446</v>
      </c>
      <c r="E38" s="86"/>
      <c r="F38" s="12">
        <v>0</v>
      </c>
      <c r="G38" s="31">
        <v>0</v>
      </c>
      <c r="H38" s="31">
        <v>0</v>
      </c>
      <c r="I38" s="32">
        <v>37.8444</v>
      </c>
      <c r="J38" s="14">
        <v>0</v>
      </c>
      <c r="K38" s="14">
        <f>F38*Dane!$C$14+G38*Dane!$C$15+H38*Dane!$C$16</f>
        <v>0</v>
      </c>
      <c r="L38" s="41">
        <f>F38*Dane!$F$14+G38*Dane!$F$15+H38*Dane!$F$17</f>
        <v>0</v>
      </c>
      <c r="M38" s="41">
        <f>F38*Dane!$H$14+G38*Dane!$H$15+H38*Dane!$H$16+(F38+G38+H38)*Dane!$C$22</f>
        <v>0</v>
      </c>
      <c r="N38" s="15">
        <f t="shared" si="0"/>
        <v>37.8444</v>
      </c>
      <c r="O38" s="14">
        <f>IF(B38="W",N38*Dane!$D$2,N38*Dane!$H$2)</f>
        <v>7.5688800000000001</v>
      </c>
      <c r="P38" s="14">
        <f t="shared" si="1"/>
        <v>45.41328</v>
      </c>
      <c r="Q38" s="14">
        <f>IF(B38="W",N38*Dane!$C$23,N38*Dane!$C$23)</f>
        <v>0</v>
      </c>
      <c r="R38" s="14">
        <f>IF(B38="W",(N38*Dane!$D$3)-Q38,(N38*Dane!$H$3)-Q38)</f>
        <v>0</v>
      </c>
      <c r="S38" s="14">
        <f t="shared" si="2"/>
        <v>45.41328</v>
      </c>
      <c r="T38" s="14">
        <f t="shared" si="3"/>
        <v>4.541328</v>
      </c>
      <c r="U38" s="14">
        <f t="shared" si="4"/>
        <v>9.0826560000000001</v>
      </c>
      <c r="V38" s="33">
        <f t="shared" si="5"/>
        <v>49.954608</v>
      </c>
      <c r="W38" s="34">
        <f t="shared" si="6"/>
        <v>54.495936</v>
      </c>
      <c r="X38" s="49">
        <v>124.1</v>
      </c>
      <c r="Y38" s="159"/>
      <c r="Z38" s="35"/>
      <c r="AA38" s="160"/>
      <c r="AB38" s="89"/>
      <c r="AC38" s="17"/>
      <c r="AD38" s="17"/>
    </row>
    <row r="39" spans="1:33" ht="29.25" customHeight="1">
      <c r="A39" s="178">
        <f t="shared" si="7"/>
        <v>36</v>
      </c>
      <c r="B39" s="11" t="s">
        <v>100</v>
      </c>
      <c r="C39" s="24" t="s">
        <v>125</v>
      </c>
      <c r="D39" s="36" t="s">
        <v>447</v>
      </c>
      <c r="E39" s="86"/>
      <c r="F39" s="12">
        <v>0</v>
      </c>
      <c r="G39" s="31">
        <v>0</v>
      </c>
      <c r="H39" s="31">
        <v>0</v>
      </c>
      <c r="I39" s="32">
        <v>35.227499999999999</v>
      </c>
      <c r="J39" s="14">
        <v>0</v>
      </c>
      <c r="K39" s="14">
        <f>F39*Dane!$C$14+G39*Dane!$C$15+H39*Dane!$C$16</f>
        <v>0</v>
      </c>
      <c r="L39" s="41">
        <f>F39*Dane!$F$14+G39*Dane!$F$15+H39*Dane!$F$17</f>
        <v>0</v>
      </c>
      <c r="M39" s="41">
        <f>F39*Dane!$H$14+G39*Dane!$H$15+H39*Dane!$H$16+(F39+G39+H39)*Dane!$C$22</f>
        <v>0</v>
      </c>
      <c r="N39" s="15">
        <f t="shared" si="0"/>
        <v>35.227499999999999</v>
      </c>
      <c r="O39" s="14">
        <f>IF(B39="W",N39*Dane!$D$2,N39*Dane!$H$2)</f>
        <v>7.0455000000000005</v>
      </c>
      <c r="P39" s="14">
        <f t="shared" si="1"/>
        <v>42.272999999999996</v>
      </c>
      <c r="Q39" s="14">
        <f>IF(B39="W",N39*Dane!$C$23,N39*Dane!$C$23)</f>
        <v>0</v>
      </c>
      <c r="R39" s="14">
        <f>IF(B39="W",(N39*Dane!$D$3)-Q39,(N39*Dane!$H$3)-Q39)</f>
        <v>0</v>
      </c>
      <c r="S39" s="14">
        <f t="shared" si="2"/>
        <v>42.272999999999996</v>
      </c>
      <c r="T39" s="14">
        <f t="shared" si="3"/>
        <v>4.2272999999999996</v>
      </c>
      <c r="U39" s="14">
        <f t="shared" si="4"/>
        <v>8.4545999999999992</v>
      </c>
      <c r="V39" s="33">
        <f t="shared" si="5"/>
        <v>46.500299999999996</v>
      </c>
      <c r="W39" s="34">
        <f t="shared" si="6"/>
        <v>50.727599999999995</v>
      </c>
      <c r="X39" s="49">
        <v>119.33</v>
      </c>
      <c r="Y39" s="159"/>
      <c r="Z39" s="35"/>
      <c r="AA39" s="160"/>
      <c r="AB39" s="89"/>
      <c r="AC39" s="17"/>
      <c r="AD39" s="17"/>
    </row>
    <row r="40" spans="1:33" ht="29.25" customHeight="1">
      <c r="A40" s="178">
        <f t="shared" si="7"/>
        <v>37</v>
      </c>
      <c r="B40" s="11" t="s">
        <v>100</v>
      </c>
      <c r="C40" s="24" t="s">
        <v>1681</v>
      </c>
      <c r="D40" s="36" t="s">
        <v>1685</v>
      </c>
      <c r="E40" s="86"/>
      <c r="F40" s="12">
        <v>0</v>
      </c>
      <c r="G40" s="31">
        <v>0</v>
      </c>
      <c r="H40" s="31">
        <v>0</v>
      </c>
      <c r="I40" s="32">
        <v>45.091200000000001</v>
      </c>
      <c r="J40" s="14">
        <v>0</v>
      </c>
      <c r="K40" s="14">
        <f>F40*Dane!$C$14+G40*Dane!$C$15+H40*Dane!$C$16</f>
        <v>0</v>
      </c>
      <c r="L40" s="41">
        <f>F40*Dane!$F$14+G40*Dane!$F$15+H40*Dane!$F$17</f>
        <v>0</v>
      </c>
      <c r="M40" s="41">
        <f>F40*Dane!$H$14+G40*Dane!$H$15+H40*Dane!$H$16+(F40+G40+H40)*Dane!$C$22</f>
        <v>0</v>
      </c>
      <c r="N40" s="15">
        <f t="shared" si="0"/>
        <v>45.091200000000001</v>
      </c>
      <c r="O40" s="14">
        <f>IF(B40="W",N40*Dane!$D$2,N40*Dane!$H$2)</f>
        <v>9.0182400000000005</v>
      </c>
      <c r="P40" s="14">
        <f>SUM(N40:O40)</f>
        <v>54.109439999999999</v>
      </c>
      <c r="Q40" s="14">
        <f>IF(B40="W",N40*Dane!$C$23,N40*Dane!$C$23)</f>
        <v>0</v>
      </c>
      <c r="R40" s="14">
        <f>IF(B40="W",(N40*Dane!$D$3)-Q40,(N40*Dane!$H$3)-Q40)</f>
        <v>0</v>
      </c>
      <c r="S40" s="14">
        <f t="shared" si="2"/>
        <v>54.109439999999999</v>
      </c>
      <c r="T40" s="14">
        <f>S40*0.1</f>
        <v>5.4109440000000006</v>
      </c>
      <c r="U40" s="14">
        <f>S40*0.2</f>
        <v>10.821888000000001</v>
      </c>
      <c r="V40" s="33">
        <f>SUM(S40:T40)</f>
        <v>59.520384</v>
      </c>
      <c r="W40" s="34">
        <f>SUM(S40,U40)</f>
        <v>64.931328000000008</v>
      </c>
      <c r="X40" s="49">
        <v>190</v>
      </c>
      <c r="Y40" s="159"/>
      <c r="Z40" s="35"/>
      <c r="AA40" s="160"/>
      <c r="AB40" s="89"/>
      <c r="AC40" s="17"/>
      <c r="AD40" s="17"/>
    </row>
    <row r="41" spans="1:33" ht="29.25" customHeight="1">
      <c r="A41" s="178">
        <f t="shared" si="7"/>
        <v>38</v>
      </c>
      <c r="B41" s="11" t="s">
        <v>100</v>
      </c>
      <c r="C41" s="24" t="s">
        <v>1682</v>
      </c>
      <c r="D41" s="36" t="s">
        <v>1686</v>
      </c>
      <c r="E41" s="86"/>
      <c r="F41" s="12">
        <v>0</v>
      </c>
      <c r="G41" s="31">
        <v>0</v>
      </c>
      <c r="H41" s="31">
        <v>0</v>
      </c>
      <c r="I41" s="32">
        <v>47.506800000000005</v>
      </c>
      <c r="J41" s="14">
        <v>0</v>
      </c>
      <c r="K41" s="14">
        <f>F41*Dane!$C$14+G41*Dane!$C$15+H41*Dane!$C$16</f>
        <v>0</v>
      </c>
      <c r="L41" s="41">
        <f>F41*Dane!$F$14+G41*Dane!$F$15+H41*Dane!$F$17</f>
        <v>0</v>
      </c>
      <c r="M41" s="41">
        <f>F41*Dane!$H$14+G41*Dane!$H$15+H41*Dane!$H$16+(F41+G41+H41)*Dane!$C$22</f>
        <v>0</v>
      </c>
      <c r="N41" s="15">
        <f t="shared" si="0"/>
        <v>47.506800000000005</v>
      </c>
      <c r="O41" s="14">
        <f>IF(B41="W",N41*Dane!$D$2,N41*Dane!$H$2)</f>
        <v>9.5013600000000018</v>
      </c>
      <c r="P41" s="14">
        <f>SUM(N41:O41)</f>
        <v>57.008160000000004</v>
      </c>
      <c r="Q41" s="14">
        <f>IF(B41="W",N41*Dane!$C$23,N41*Dane!$C$23)</f>
        <v>0</v>
      </c>
      <c r="R41" s="14">
        <f>IF(B41="W",(N41*Dane!$D$3)-Q41,(N41*Dane!$H$3)-Q41)</f>
        <v>0</v>
      </c>
      <c r="S41" s="14">
        <f t="shared" si="2"/>
        <v>57.008160000000004</v>
      </c>
      <c r="T41" s="14">
        <f>S41*0.1</f>
        <v>5.7008160000000005</v>
      </c>
      <c r="U41" s="14">
        <f>S41*0.2</f>
        <v>11.401632000000001</v>
      </c>
      <c r="V41" s="33">
        <f>SUM(S41:T41)</f>
        <v>62.708976000000007</v>
      </c>
      <c r="W41" s="34">
        <f>SUM(S41,U41)</f>
        <v>68.40979200000001</v>
      </c>
      <c r="X41" s="49">
        <v>210</v>
      </c>
      <c r="Y41" s="159"/>
      <c r="Z41" s="35"/>
      <c r="AA41" s="160"/>
      <c r="AB41" s="89"/>
      <c r="AC41" s="17"/>
      <c r="AD41" s="17"/>
    </row>
    <row r="42" spans="1:33" ht="29.25" customHeight="1">
      <c r="A42" s="178">
        <f t="shared" si="7"/>
        <v>39</v>
      </c>
      <c r="B42" s="11" t="s">
        <v>100</v>
      </c>
      <c r="C42" s="24" t="s">
        <v>1683</v>
      </c>
      <c r="D42" s="36" t="s">
        <v>1687</v>
      </c>
      <c r="E42" s="86"/>
      <c r="F42" s="12">
        <v>0</v>
      </c>
      <c r="G42" s="31">
        <v>0</v>
      </c>
      <c r="H42" s="31">
        <v>0</v>
      </c>
      <c r="I42" s="32">
        <v>31.030394999999999</v>
      </c>
      <c r="J42" s="14">
        <v>0</v>
      </c>
      <c r="K42" s="14">
        <f>F42*Dane!$C$14+G42*Dane!$C$15+H42*Dane!$C$16</f>
        <v>0</v>
      </c>
      <c r="L42" s="41">
        <f>F42*Dane!$F$14+G42*Dane!$F$15+H42*Dane!$F$17</f>
        <v>0</v>
      </c>
      <c r="M42" s="41">
        <f>F42*Dane!$H$14+G42*Dane!$H$15+H42*Dane!$H$16+(F42+G42+H42)*Dane!$C$22</f>
        <v>0</v>
      </c>
      <c r="N42" s="15">
        <f t="shared" si="0"/>
        <v>31.030394999999999</v>
      </c>
      <c r="O42" s="14">
        <f>IF(B42="W",N42*Dane!$D$2,N42*Dane!$H$2)</f>
        <v>6.2060789999999999</v>
      </c>
      <c r="P42" s="14">
        <f>SUM(N42:O42)</f>
        <v>37.236474000000001</v>
      </c>
      <c r="Q42" s="14">
        <f>IF(B42="W",N42*Dane!$C$23,N42*Dane!$C$23)</f>
        <v>0</v>
      </c>
      <c r="R42" s="14">
        <f>IF(B42="W",(N42*Dane!$D$3)-Q42,(N42*Dane!$H$3)-Q42)</f>
        <v>0</v>
      </c>
      <c r="S42" s="14">
        <f t="shared" si="2"/>
        <v>37.236474000000001</v>
      </c>
      <c r="T42" s="14">
        <f>S42*0.1</f>
        <v>3.7236474000000004</v>
      </c>
      <c r="U42" s="14">
        <f>S42*0.2</f>
        <v>7.4472948000000008</v>
      </c>
      <c r="V42" s="33">
        <f>SUM(S42:T42)</f>
        <v>40.960121399999998</v>
      </c>
      <c r="W42" s="34">
        <f>SUM(S42,U42)</f>
        <v>44.683768800000003</v>
      </c>
      <c r="X42" s="49">
        <v>180</v>
      </c>
      <c r="Y42" s="159"/>
      <c r="Z42" s="35"/>
      <c r="AA42" s="160"/>
      <c r="AB42" s="89"/>
      <c r="AC42" s="17"/>
      <c r="AD42" s="17"/>
    </row>
    <row r="43" spans="1:33" ht="29.25" customHeight="1">
      <c r="A43" s="178">
        <f t="shared" si="7"/>
        <v>40</v>
      </c>
      <c r="B43" s="11" t="s">
        <v>100</v>
      </c>
      <c r="C43" s="24" t="s">
        <v>1684</v>
      </c>
      <c r="D43" s="36" t="s">
        <v>1688</v>
      </c>
      <c r="E43" s="86"/>
      <c r="F43" s="12">
        <v>0</v>
      </c>
      <c r="G43" s="31">
        <v>0</v>
      </c>
      <c r="H43" s="31">
        <v>0</v>
      </c>
      <c r="I43" s="32">
        <v>134.20671000000002</v>
      </c>
      <c r="J43" s="14">
        <v>0</v>
      </c>
      <c r="K43" s="14">
        <f>F43*Dane!$C$14+G43*Dane!$C$15+H43*Dane!$C$16</f>
        <v>0</v>
      </c>
      <c r="L43" s="41">
        <f>F43*Dane!$F$14+G43*Dane!$F$15+H43*Dane!$F$17</f>
        <v>0</v>
      </c>
      <c r="M43" s="41">
        <f>F43*Dane!$H$14+G43*Dane!$H$15+H43*Dane!$H$16+(F43+G43+H43)*Dane!$C$22</f>
        <v>0</v>
      </c>
      <c r="N43" s="15">
        <f t="shared" si="0"/>
        <v>134.20671000000002</v>
      </c>
      <c r="O43" s="14">
        <f>IF(B43="W",N43*Dane!$D$2,N43*Dane!$H$2)</f>
        <v>26.841342000000004</v>
      </c>
      <c r="P43" s="14">
        <f>SUM(N43:O43)</f>
        <v>161.04805200000001</v>
      </c>
      <c r="Q43" s="14">
        <f>IF(B43="W",N43*Dane!$C$23,N43*Dane!$C$23)</f>
        <v>0</v>
      </c>
      <c r="R43" s="14">
        <f>IF(B43="W",(N43*Dane!$D$3)-Q43,(N43*Dane!$H$3)-Q43)</f>
        <v>0</v>
      </c>
      <c r="S43" s="14">
        <f t="shared" si="2"/>
        <v>161.04805200000001</v>
      </c>
      <c r="T43" s="14">
        <f>S43*0.1</f>
        <v>16.104805200000001</v>
      </c>
      <c r="U43" s="14">
        <f>S43*0.2</f>
        <v>32.209610400000003</v>
      </c>
      <c r="V43" s="33">
        <f>SUM(S43:T43)</f>
        <v>177.15285720000003</v>
      </c>
      <c r="W43" s="34">
        <f>SUM(S43,U43)</f>
        <v>193.25766240000002</v>
      </c>
      <c r="X43" s="49">
        <v>220</v>
      </c>
      <c r="Y43" s="159"/>
      <c r="Z43" s="35"/>
      <c r="AA43" s="160"/>
      <c r="AB43" s="89"/>
      <c r="AC43" s="17"/>
      <c r="AD43" s="17"/>
    </row>
    <row r="44" spans="1:33" ht="29.25" customHeight="1">
      <c r="A44" s="178">
        <f t="shared" si="7"/>
        <v>41</v>
      </c>
      <c r="B44" s="11" t="s">
        <v>100</v>
      </c>
      <c r="C44" s="24" t="s">
        <v>126</v>
      </c>
      <c r="D44" s="36" t="s">
        <v>448</v>
      </c>
      <c r="E44" s="86"/>
      <c r="F44" s="12">
        <v>0</v>
      </c>
      <c r="G44" s="31">
        <v>0</v>
      </c>
      <c r="H44" s="31">
        <v>0</v>
      </c>
      <c r="I44" s="32">
        <v>153.66235499999999</v>
      </c>
      <c r="J44" s="14">
        <v>0</v>
      </c>
      <c r="K44" s="14">
        <f>F44*Dane!$C$14+G44*Dane!$C$15+H44*Dane!$C$16</f>
        <v>0</v>
      </c>
      <c r="L44" s="41">
        <f>F44*Dane!$F$14+G44*Dane!$F$15+H44*Dane!$F$17</f>
        <v>0</v>
      </c>
      <c r="M44" s="41">
        <f>F44*Dane!$H$14+G44*Dane!$H$15+H44*Dane!$H$16+(F44+G44+H44)*Dane!$C$22</f>
        <v>0</v>
      </c>
      <c r="N44" s="15">
        <f t="shared" si="0"/>
        <v>153.66235499999999</v>
      </c>
      <c r="O44" s="14">
        <f>IF(B44="W",N44*Dane!$D$2,N44*Dane!$H$2)</f>
        <v>30.732471</v>
      </c>
      <c r="P44" s="14">
        <f t="shared" si="1"/>
        <v>184.39482599999999</v>
      </c>
      <c r="Q44" s="14">
        <f>IF(B44="W",N44*Dane!$C$23,N44*Dane!$C$23)</f>
        <v>0</v>
      </c>
      <c r="R44" s="14">
        <f>IF(B44="W",(N44*Dane!$D$3)-Q44,(N44*Dane!$H$3)-Q44)</f>
        <v>0</v>
      </c>
      <c r="S44" s="14">
        <f t="shared" si="2"/>
        <v>184.39482599999999</v>
      </c>
      <c r="T44" s="14">
        <f t="shared" si="3"/>
        <v>18.439482600000002</v>
      </c>
      <c r="U44" s="14">
        <f t="shared" si="4"/>
        <v>36.878965200000003</v>
      </c>
      <c r="V44" s="33">
        <f t="shared" si="5"/>
        <v>202.83430859999999</v>
      </c>
      <c r="W44" s="34">
        <f t="shared" si="6"/>
        <v>221.27379120000001</v>
      </c>
      <c r="X44" s="49">
        <v>211</v>
      </c>
      <c r="Y44" s="159"/>
      <c r="Z44" s="35"/>
      <c r="AA44" s="160"/>
      <c r="AB44" s="89"/>
      <c r="AC44" s="17"/>
      <c r="AD44" s="17"/>
    </row>
    <row r="45" spans="1:33" ht="29.25" customHeight="1">
      <c r="A45" s="178">
        <f t="shared" si="7"/>
        <v>42</v>
      </c>
      <c r="B45" s="11" t="s">
        <v>100</v>
      </c>
      <c r="C45" s="24" t="s">
        <v>1591</v>
      </c>
      <c r="D45" s="36" t="s">
        <v>1590</v>
      </c>
      <c r="E45" s="86"/>
      <c r="F45" s="12">
        <v>0</v>
      </c>
      <c r="G45" s="31">
        <v>0</v>
      </c>
      <c r="H45" s="31">
        <v>0</v>
      </c>
      <c r="I45" s="32">
        <v>58.286414999999998</v>
      </c>
      <c r="J45" s="14">
        <v>0</v>
      </c>
      <c r="K45" s="14">
        <f>F45*Dane!$C$14+G45*Dane!$C$15+H45*Dane!$C$16</f>
        <v>0</v>
      </c>
      <c r="L45" s="41">
        <f>F45*Dane!$F$14+G45*Dane!$F$15+H45*Dane!$F$17</f>
        <v>0</v>
      </c>
      <c r="M45" s="41">
        <f>F45*Dane!$H$14+G45*Dane!$H$15+H45*Dane!$H$16+(F45+G45+H45)*Dane!$C$22</f>
        <v>0</v>
      </c>
      <c r="N45" s="15">
        <f t="shared" si="0"/>
        <v>58.286414999999998</v>
      </c>
      <c r="O45" s="14">
        <f>IF(B45="W",N45*Dane!$D$2,N45*Dane!$H$2)</f>
        <v>11.657283</v>
      </c>
      <c r="P45" s="14">
        <f>SUM(N45:O45)</f>
        <v>69.943697999999998</v>
      </c>
      <c r="Q45" s="14">
        <f>IF(B45="W",N45*Dane!$C$23,N45*Dane!$C$23)</f>
        <v>0</v>
      </c>
      <c r="R45" s="14">
        <f>IF(B45="W",(N45*Dane!$D$3)-Q45,(N45*Dane!$H$3)-Q45)</f>
        <v>0</v>
      </c>
      <c r="S45" s="14">
        <f t="shared" si="2"/>
        <v>69.943697999999998</v>
      </c>
      <c r="T45" s="14">
        <f>S45*0.1</f>
        <v>6.9943698000000003</v>
      </c>
      <c r="U45" s="14">
        <f>S45*0.2</f>
        <v>13.988739600000001</v>
      </c>
      <c r="V45" s="33">
        <f>SUM(S45:T45)</f>
        <v>76.938067799999999</v>
      </c>
      <c r="W45" s="34">
        <f>SUM(S45,U45)</f>
        <v>83.9324376</v>
      </c>
      <c r="X45" s="48">
        <v>97</v>
      </c>
      <c r="Y45" s="159"/>
      <c r="Z45" s="35"/>
      <c r="AA45" s="160"/>
      <c r="AB45" s="89"/>
      <c r="AC45" s="17"/>
      <c r="AD45" s="17"/>
    </row>
    <row r="46" spans="1:33" ht="29.25" customHeight="1">
      <c r="A46" s="178">
        <f t="shared" si="7"/>
        <v>43</v>
      </c>
      <c r="B46" s="11" t="s">
        <v>99</v>
      </c>
      <c r="C46" s="24" t="s">
        <v>127</v>
      </c>
      <c r="D46" s="30" t="s">
        <v>449</v>
      </c>
      <c r="E46" s="85"/>
      <c r="F46" s="12">
        <v>0</v>
      </c>
      <c r="G46" s="13">
        <v>0</v>
      </c>
      <c r="H46" s="13">
        <v>0</v>
      </c>
      <c r="I46" s="32">
        <v>161.04</v>
      </c>
      <c r="J46" s="14">
        <v>0</v>
      </c>
      <c r="K46" s="14">
        <f>F46*Dane!$C$14+G46*Dane!$C$15+H46*Dane!$C$16</f>
        <v>0</v>
      </c>
      <c r="L46" s="41">
        <f>F46*Dane!$F$14+G46*Dane!$F$15+H46*Dane!$F$17</f>
        <v>0</v>
      </c>
      <c r="M46" s="41">
        <f>F46*Dane!$H$14+G46*Dane!$H$15+H46*Dane!$H$16+(F46+G46+H46)*Dane!$C$22</f>
        <v>0</v>
      </c>
      <c r="N46" s="15">
        <f t="shared" si="0"/>
        <v>161.04</v>
      </c>
      <c r="O46" s="14">
        <f>IF(B46="W",N46*Dane!$D$2,N46*Dane!$H$2)</f>
        <v>32.207999999999998</v>
      </c>
      <c r="P46" s="14">
        <f t="shared" si="1"/>
        <v>193.24799999999999</v>
      </c>
      <c r="Q46" s="14">
        <f>IF(B46="W",N46*Dane!$C$23,N46*Dane!$C$23)</f>
        <v>0</v>
      </c>
      <c r="R46" s="14">
        <f>IF(B46="W",(N46*Dane!$D$3)-Q46,(N46*Dane!$H$3)-Q46)</f>
        <v>0</v>
      </c>
      <c r="S46" s="14">
        <f t="shared" si="2"/>
        <v>193.24799999999999</v>
      </c>
      <c r="T46" s="14">
        <f t="shared" si="3"/>
        <v>19.3248</v>
      </c>
      <c r="U46" s="14">
        <f t="shared" si="4"/>
        <v>38.6496</v>
      </c>
      <c r="V46" s="33">
        <f t="shared" si="5"/>
        <v>212.5728</v>
      </c>
      <c r="W46" s="34">
        <f t="shared" si="6"/>
        <v>231.89759999999998</v>
      </c>
      <c r="X46" s="49">
        <v>642</v>
      </c>
      <c r="Y46" s="159">
        <f>X46*Dane!$D$6</f>
        <v>96.3</v>
      </c>
      <c r="Z46" s="35"/>
      <c r="AA46" s="160"/>
      <c r="AB46" s="89"/>
      <c r="AC46" s="17"/>
      <c r="AD46" s="17"/>
    </row>
    <row r="47" spans="1:33" ht="29.25" customHeight="1">
      <c r="A47" s="178">
        <f t="shared" si="7"/>
        <v>44</v>
      </c>
      <c r="B47" s="11" t="s">
        <v>99</v>
      </c>
      <c r="C47" s="24" t="s">
        <v>128</v>
      </c>
      <c r="D47" s="30" t="s">
        <v>450</v>
      </c>
      <c r="E47" s="85"/>
      <c r="F47" s="12">
        <v>0</v>
      </c>
      <c r="G47" s="13">
        <v>0</v>
      </c>
      <c r="H47" s="13">
        <v>0</v>
      </c>
      <c r="I47" s="32">
        <v>317.04750000000001</v>
      </c>
      <c r="J47" s="14">
        <v>0</v>
      </c>
      <c r="K47" s="14">
        <f>F47*Dane!$C$14+G47*Dane!$C$15+H47*Dane!$C$16</f>
        <v>0</v>
      </c>
      <c r="L47" s="41">
        <f>F47*Dane!$F$14+G47*Dane!$F$15+H47*Dane!$F$17</f>
        <v>0</v>
      </c>
      <c r="M47" s="41">
        <f>F47*Dane!$H$14+G47*Dane!$H$15+H47*Dane!$H$16+(F47+G47+H47)*Dane!$C$22</f>
        <v>0</v>
      </c>
      <c r="N47" s="15">
        <f t="shared" si="0"/>
        <v>317.04750000000001</v>
      </c>
      <c r="O47" s="14">
        <f>IF(B47="W",N47*Dane!$D$2,N47*Dane!$H$2)</f>
        <v>63.409500000000008</v>
      </c>
      <c r="P47" s="14">
        <f t="shared" si="1"/>
        <v>380.45699999999999</v>
      </c>
      <c r="Q47" s="14">
        <f>IF(B47="W",N47*Dane!$C$23,N47*Dane!$C$23)</f>
        <v>0</v>
      </c>
      <c r="R47" s="14">
        <f>IF(B47="W",(N47*Dane!$D$3)-Q47,(N47*Dane!$H$3)-Q47)</f>
        <v>0</v>
      </c>
      <c r="S47" s="14">
        <f t="shared" si="2"/>
        <v>380.45699999999999</v>
      </c>
      <c r="T47" s="14">
        <f t="shared" si="3"/>
        <v>38.045700000000004</v>
      </c>
      <c r="U47" s="14">
        <f t="shared" si="4"/>
        <v>76.091400000000007</v>
      </c>
      <c r="V47" s="33">
        <f t="shared" si="5"/>
        <v>418.5027</v>
      </c>
      <c r="W47" s="34">
        <f t="shared" si="6"/>
        <v>456.54840000000002</v>
      </c>
      <c r="X47" s="49">
        <v>1266</v>
      </c>
      <c r="Y47" s="159">
        <f>X47*Dane!$D$6</f>
        <v>189.9</v>
      </c>
      <c r="Z47" s="35"/>
      <c r="AA47" s="160"/>
      <c r="AB47" s="89"/>
      <c r="AC47" s="17"/>
      <c r="AD47" s="17"/>
    </row>
    <row r="48" spans="1:33" s="18" customFormat="1" ht="29.25" customHeight="1">
      <c r="A48" s="178">
        <f t="shared" si="7"/>
        <v>45</v>
      </c>
      <c r="B48" s="11" t="s">
        <v>99</v>
      </c>
      <c r="C48" s="24" t="s">
        <v>129</v>
      </c>
      <c r="D48" s="30" t="s">
        <v>451</v>
      </c>
      <c r="E48" s="85"/>
      <c r="F48" s="12">
        <v>0</v>
      </c>
      <c r="G48" s="13">
        <v>1.5</v>
      </c>
      <c r="H48" s="13">
        <v>0.5</v>
      </c>
      <c r="I48" s="32">
        <v>210.24778499999999</v>
      </c>
      <c r="J48" s="14">
        <v>0</v>
      </c>
      <c r="K48" s="14">
        <f>F48*Dane!$C$14+G48*Dane!$C$15+H48*Dane!$C$16</f>
        <v>68.5</v>
      </c>
      <c r="L48" s="41">
        <f>F48*Dane!$F$14+G48*Dane!$F$15+H48*Dane!$F$17</f>
        <v>10</v>
      </c>
      <c r="M48" s="41">
        <f>F48*Dane!$H$14+G48*Dane!$H$15+H48*Dane!$H$16+(F48+G48+H48)*Dane!$C$22</f>
        <v>144</v>
      </c>
      <c r="N48" s="15">
        <f t="shared" si="0"/>
        <v>432.74778500000002</v>
      </c>
      <c r="O48" s="14">
        <f>IF(B48="W",N48*Dane!$D$2,N48*Dane!$H$2)</f>
        <v>86.549557000000007</v>
      </c>
      <c r="P48" s="14">
        <f t="shared" si="1"/>
        <v>519.29734200000007</v>
      </c>
      <c r="Q48" s="14">
        <f>IF(B48="W",N48*Dane!$C$23,N48*Dane!$C$23)</f>
        <v>0</v>
      </c>
      <c r="R48" s="14">
        <f>IF(B48="W",(N48*Dane!$D$3)-Q48,(N48*Dane!$H$3)-Q48)</f>
        <v>0</v>
      </c>
      <c r="S48" s="14">
        <f t="shared" si="2"/>
        <v>519.29734200000007</v>
      </c>
      <c r="T48" s="14">
        <f t="shared" si="3"/>
        <v>51.929734200000013</v>
      </c>
      <c r="U48" s="14">
        <f t="shared" si="4"/>
        <v>103.85946840000003</v>
      </c>
      <c r="V48" s="33">
        <f t="shared" si="5"/>
        <v>571.22707620000006</v>
      </c>
      <c r="W48" s="34">
        <f t="shared" si="6"/>
        <v>623.15681040000004</v>
      </c>
      <c r="X48" s="49">
        <v>1794.36</v>
      </c>
      <c r="Y48" s="159">
        <f>X48*Dane!$D$6</f>
        <v>269.154</v>
      </c>
      <c r="Z48" s="35"/>
      <c r="AA48" s="160"/>
      <c r="AB48" s="89"/>
      <c r="AC48" s="17"/>
      <c r="AD48" s="17"/>
      <c r="AE48" s="94"/>
      <c r="AF48" s="94"/>
      <c r="AG48" s="94"/>
    </row>
    <row r="49" spans="1:33" s="18" customFormat="1" ht="29.25" customHeight="1">
      <c r="A49" s="178">
        <f t="shared" si="7"/>
        <v>46</v>
      </c>
      <c r="B49" s="11" t="s">
        <v>99</v>
      </c>
      <c r="C49" s="24" t="s">
        <v>1553</v>
      </c>
      <c r="D49" s="30" t="s">
        <v>1554</v>
      </c>
      <c r="E49" s="85"/>
      <c r="F49" s="12">
        <v>0</v>
      </c>
      <c r="G49" s="13">
        <v>3.45</v>
      </c>
      <c r="H49" s="13">
        <v>1.5</v>
      </c>
      <c r="I49" s="32">
        <v>1083.9199800000001</v>
      </c>
      <c r="J49" s="14">
        <v>0</v>
      </c>
      <c r="K49" s="14">
        <f>F49*Dane!$C$14+G49*Dane!$C$15+H49*Dane!$C$16</f>
        <v>170.85000000000002</v>
      </c>
      <c r="L49" s="41">
        <f>F49*Dane!$F$14+G49*Dane!$F$15+H49*Dane!$F$17</f>
        <v>24.75</v>
      </c>
      <c r="M49" s="41">
        <f>F49*Dane!$H$14+G49*Dane!$H$15+H49*Dane!$H$16+(F49+G49+H49)*Dane!$C$22</f>
        <v>356.40000000000003</v>
      </c>
      <c r="N49" s="15">
        <f t="shared" si="0"/>
        <v>1635.9199800000001</v>
      </c>
      <c r="O49" s="14">
        <f>IF(B49="W",N49*Dane!$D$2,N49*Dane!$H$2)</f>
        <v>327.18399600000004</v>
      </c>
      <c r="P49" s="14">
        <f>SUM(N49:O49)</f>
        <v>1963.1039760000001</v>
      </c>
      <c r="Q49" s="14">
        <f>IF(B49="W",N49*Dane!$C$23,N49*Dane!$C$23)</f>
        <v>0</v>
      </c>
      <c r="R49" s="14">
        <f>IF(B49="W",(N49*Dane!$D$3)-Q49,(N49*Dane!$H$3)-Q49)</f>
        <v>0</v>
      </c>
      <c r="S49" s="14">
        <f t="shared" si="2"/>
        <v>1963.1039760000001</v>
      </c>
      <c r="T49" s="14">
        <f>S49*0.1</f>
        <v>196.31039760000002</v>
      </c>
      <c r="U49" s="14">
        <f>S49*0.2</f>
        <v>392.62079520000003</v>
      </c>
      <c r="V49" s="33">
        <f>SUM(S49:T49)</f>
        <v>2159.4143736000001</v>
      </c>
      <c r="W49" s="34">
        <f>SUM(S49,U49)</f>
        <v>2355.7247712000003</v>
      </c>
      <c r="X49" s="49">
        <v>2480</v>
      </c>
      <c r="Y49" s="159">
        <f>X49*Dane!$D$6</f>
        <v>372</v>
      </c>
      <c r="Z49" s="35">
        <f>X49*Dane!$D$7</f>
        <v>744</v>
      </c>
      <c r="AA49" s="160">
        <f>X49*Dane!$D$8</f>
        <v>1488</v>
      </c>
      <c r="AB49" s="89"/>
      <c r="AC49" s="17"/>
      <c r="AD49" s="17"/>
      <c r="AE49" s="94"/>
      <c r="AF49" s="94"/>
      <c r="AG49" s="94"/>
    </row>
    <row r="50" spans="1:33" ht="29.25" customHeight="1">
      <c r="A50" s="178">
        <f t="shared" si="7"/>
        <v>47</v>
      </c>
      <c r="B50" s="10" t="s">
        <v>99</v>
      </c>
      <c r="C50" s="81" t="s">
        <v>1802</v>
      </c>
      <c r="D50" s="55" t="s">
        <v>1801</v>
      </c>
      <c r="E50" s="56"/>
      <c r="F50" s="12">
        <v>0</v>
      </c>
      <c r="G50" s="31">
        <v>6.25</v>
      </c>
      <c r="H50" s="31">
        <v>1</v>
      </c>
      <c r="I50" s="32">
        <v>1272.49782</v>
      </c>
      <c r="J50" s="14">
        <v>0</v>
      </c>
      <c r="K50" s="14">
        <f>F50*Dane!$C$14+G50*Dane!$C$15+H50*Dane!$C$16</f>
        <v>244.25</v>
      </c>
      <c r="L50" s="41">
        <f>F50*Dane!$F$14+G50*Dane!$F$15+H50*Dane!$F$17</f>
        <v>36.25</v>
      </c>
      <c r="M50" s="41">
        <f>F50*Dane!$H$14+G50*Dane!$H$15+H50*Dane!$H$16+(F50+G50+H50)*Dane!$C$22</f>
        <v>522</v>
      </c>
      <c r="N50" s="15">
        <f t="shared" si="0"/>
        <v>2074.99782</v>
      </c>
      <c r="O50" s="14">
        <f>IF(B50="W",N50*Dane!$D$2,N50*Dane!$H$2)</f>
        <v>414.99956400000002</v>
      </c>
      <c r="P50" s="14">
        <f>SUM(N50:O50)</f>
        <v>2489.9973840000002</v>
      </c>
      <c r="Q50" s="14">
        <f>IF(B50="W",N50*Dane!$C$23,N50*Dane!$C$23)</f>
        <v>0</v>
      </c>
      <c r="R50" s="14">
        <f>IF(B50="W",(N50*Dane!$D$3)-Q50,(N50*Dane!$H$3)-Q50)</f>
        <v>0</v>
      </c>
      <c r="S50" s="14">
        <f t="shared" si="2"/>
        <v>2489.9973840000002</v>
      </c>
      <c r="T50" s="14">
        <f>S50*0.1</f>
        <v>248.99973840000004</v>
      </c>
      <c r="U50" s="14">
        <f>S50*0.2</f>
        <v>497.99947680000008</v>
      </c>
      <c r="V50" s="33">
        <f>SUM(S50:T50)</f>
        <v>2738.9971224000001</v>
      </c>
      <c r="W50" s="34">
        <f>SUM(S50,U50)</f>
        <v>2987.9968608000004</v>
      </c>
      <c r="X50" s="49">
        <v>3244.1994653392808</v>
      </c>
      <c r="Y50" s="159">
        <f>X50*Dane!$D$6</f>
        <v>486.62991980089208</v>
      </c>
      <c r="Z50" s="35">
        <f>X50*Dane!$D$7</f>
        <v>973.25983960178417</v>
      </c>
      <c r="AA50" s="160">
        <f>X50*Dane!$D$8</f>
        <v>1946.5196792035683</v>
      </c>
      <c r="AB50" s="89"/>
      <c r="AC50" s="17"/>
      <c r="AD50" s="17"/>
      <c r="AE50" s="8"/>
      <c r="AF50" s="8"/>
      <c r="AG50" s="8"/>
    </row>
    <row r="51" spans="1:33" s="18" customFormat="1" ht="29.25" customHeight="1">
      <c r="A51" s="178">
        <f t="shared" si="7"/>
        <v>48</v>
      </c>
      <c r="B51" s="11" t="s">
        <v>99</v>
      </c>
      <c r="C51" s="24" t="s">
        <v>1777</v>
      </c>
      <c r="D51" s="30" t="s">
        <v>802</v>
      </c>
      <c r="E51" s="85"/>
      <c r="F51" s="12">
        <v>0</v>
      </c>
      <c r="G51" s="13">
        <v>0.33</v>
      </c>
      <c r="H51" s="13">
        <v>0.17</v>
      </c>
      <c r="I51" s="32">
        <v>2.0532599999999999</v>
      </c>
      <c r="J51" s="14">
        <v>0</v>
      </c>
      <c r="K51" s="14">
        <f>F51*Dane!$C$14+G51*Dane!$C$15+H51*Dane!$C$16</f>
        <v>17.350000000000001</v>
      </c>
      <c r="L51" s="41">
        <f>F51*Dane!$F$14+G51*Dane!$F$15+H51*Dane!$F$17</f>
        <v>2.5</v>
      </c>
      <c r="M51" s="41">
        <f>F51*Dane!$H$14+G51*Dane!$H$15+H51*Dane!$H$16+(F51+G51+H51)*Dane!$C$22</f>
        <v>36</v>
      </c>
      <c r="N51" s="15">
        <f t="shared" si="0"/>
        <v>57.903260000000003</v>
      </c>
      <c r="O51" s="14">
        <f>IF(B51="W",N51*Dane!$D$2,N51*Dane!$H$2)</f>
        <v>11.580652000000001</v>
      </c>
      <c r="P51" s="14">
        <f>SUM(N51:O51)</f>
        <v>69.483912000000004</v>
      </c>
      <c r="Q51" s="14">
        <f>IF(B51="W",N51*Dane!$C$23,N51*Dane!$C$23)</f>
        <v>0</v>
      </c>
      <c r="R51" s="14">
        <f>IF(B51="W",(N51*Dane!$D$3)-Q51,(N51*Dane!$H$3)-Q51)</f>
        <v>0</v>
      </c>
      <c r="S51" s="14">
        <f t="shared" si="2"/>
        <v>69.483912000000004</v>
      </c>
      <c r="T51" s="14">
        <f>S51*0.1</f>
        <v>6.9483912000000005</v>
      </c>
      <c r="U51" s="14">
        <f>S51*0.2</f>
        <v>13.896782400000001</v>
      </c>
      <c r="V51" s="33">
        <f>SUM(S51:T51)</f>
        <v>76.432303200000007</v>
      </c>
      <c r="W51" s="34">
        <f>SUM(S51,U51)</f>
        <v>83.38069440000001</v>
      </c>
      <c r="X51" s="49">
        <v>247</v>
      </c>
      <c r="Y51" s="159">
        <f>X51*Dane!$D$6</f>
        <v>37.049999999999997</v>
      </c>
      <c r="Z51" s="35">
        <f>X51*Dane!$D$7</f>
        <v>74.099999999999994</v>
      </c>
      <c r="AA51" s="160">
        <f>X51*Dane!$D$8</f>
        <v>148.19999999999999</v>
      </c>
      <c r="AB51" s="89"/>
      <c r="AC51" s="17"/>
      <c r="AD51" s="17"/>
      <c r="AE51" s="94"/>
      <c r="AF51" s="94"/>
      <c r="AG51" s="94"/>
    </row>
    <row r="52" spans="1:33" s="18" customFormat="1" ht="29.25" customHeight="1">
      <c r="A52" s="178">
        <f t="shared" si="7"/>
        <v>49</v>
      </c>
      <c r="B52" s="11" t="s">
        <v>99</v>
      </c>
      <c r="C52" s="24" t="s">
        <v>1427</v>
      </c>
      <c r="D52" s="30" t="s">
        <v>1428</v>
      </c>
      <c r="E52" s="85"/>
      <c r="F52" s="12">
        <v>0</v>
      </c>
      <c r="G52" s="13">
        <v>0.5</v>
      </c>
      <c r="H52" s="13">
        <v>0</v>
      </c>
      <c r="I52" s="32">
        <v>2.7477450000000001</v>
      </c>
      <c r="J52" s="14">
        <v>0</v>
      </c>
      <c r="K52" s="14">
        <f>F52*Dane!$C$14+G52*Dane!$C$15+H52*Dane!$C$16</f>
        <v>16.5</v>
      </c>
      <c r="L52" s="41">
        <f>F52*Dane!$F$14+G52*Dane!$F$15+H52*Dane!$F$17</f>
        <v>2.5</v>
      </c>
      <c r="M52" s="41">
        <f>F52*Dane!$H$14+G52*Dane!$H$15+H52*Dane!$H$16+(F52+G52+H52)*Dane!$C$22</f>
        <v>36</v>
      </c>
      <c r="N52" s="15">
        <f t="shared" si="0"/>
        <v>57.747745000000002</v>
      </c>
      <c r="O52" s="14">
        <f>IF(B52="W",N52*Dane!$D$2,N52*Dane!$H$2)</f>
        <v>11.549549000000001</v>
      </c>
      <c r="P52" s="14">
        <f>SUM(N52:O52)</f>
        <v>69.297294000000008</v>
      </c>
      <c r="Q52" s="14">
        <f>IF(B52="W",N52*Dane!$C$23,N52*Dane!$C$23)</f>
        <v>0</v>
      </c>
      <c r="R52" s="14">
        <f>IF(B52="W",(N52*Dane!$D$3)-Q52,(N52*Dane!$H$3)-Q52)</f>
        <v>0</v>
      </c>
      <c r="S52" s="14">
        <f t="shared" si="2"/>
        <v>69.297294000000008</v>
      </c>
      <c r="T52" s="14">
        <f>S52*0.1</f>
        <v>6.9297294000000011</v>
      </c>
      <c r="U52" s="14">
        <f>S52*0.2</f>
        <v>13.859458800000002</v>
      </c>
      <c r="V52" s="33">
        <f>SUM(S52:T52)</f>
        <v>76.227023400000007</v>
      </c>
      <c r="W52" s="34">
        <f>SUM(S52,U52)</f>
        <v>83.156752800000007</v>
      </c>
      <c r="X52" s="49">
        <v>247</v>
      </c>
      <c r="Y52" s="159">
        <f>X52*Dane!$D$6</f>
        <v>37.049999999999997</v>
      </c>
      <c r="Z52" s="35">
        <f>X52*Dane!$D$7</f>
        <v>74.099999999999994</v>
      </c>
      <c r="AA52" s="160">
        <f>X52*Dane!$D$8</f>
        <v>148.19999999999999</v>
      </c>
      <c r="AB52" s="89"/>
      <c r="AC52" s="17"/>
      <c r="AD52" s="17"/>
      <c r="AE52" s="94"/>
      <c r="AF52" s="94"/>
      <c r="AG52" s="94"/>
    </row>
    <row r="53" spans="1:33" ht="29.25" customHeight="1">
      <c r="A53" s="178">
        <f t="shared" si="7"/>
        <v>50</v>
      </c>
      <c r="B53" s="11" t="s">
        <v>100</v>
      </c>
      <c r="C53" s="24" t="s">
        <v>130</v>
      </c>
      <c r="D53" s="36" t="s">
        <v>452</v>
      </c>
      <c r="E53" s="86"/>
      <c r="F53" s="12">
        <v>0</v>
      </c>
      <c r="G53" s="31">
        <v>0</v>
      </c>
      <c r="H53" s="31">
        <v>0</v>
      </c>
      <c r="I53" s="32">
        <v>295.10579999999999</v>
      </c>
      <c r="J53" s="14">
        <v>0</v>
      </c>
      <c r="K53" s="14">
        <f>F53*Dane!$C$14+G53*Dane!$C$15+H53*Dane!$C$16</f>
        <v>0</v>
      </c>
      <c r="L53" s="41">
        <f>F53*Dane!$F$14+G53*Dane!$F$15+H53*Dane!$F$17</f>
        <v>0</v>
      </c>
      <c r="M53" s="41">
        <f>F53*Dane!$H$14+G53*Dane!$H$15+H53*Dane!$H$16+(F53+G53+H53)*Dane!$C$22</f>
        <v>0</v>
      </c>
      <c r="N53" s="15">
        <f t="shared" si="0"/>
        <v>295.10579999999999</v>
      </c>
      <c r="O53" s="14">
        <f>IF(B53="W",N53*Dane!$D$2,N53*Dane!$H$2)</f>
        <v>59.021160000000002</v>
      </c>
      <c r="P53" s="14">
        <f t="shared" si="1"/>
        <v>354.12696</v>
      </c>
      <c r="Q53" s="14">
        <f>IF(B53="W",N53*Dane!$C$23,N53*Dane!$C$23)</f>
        <v>0</v>
      </c>
      <c r="R53" s="14">
        <f>IF(B53="W",(N53*Dane!$D$3)-Q53,(N53*Dane!$H$3)-Q53)</f>
        <v>0</v>
      </c>
      <c r="S53" s="14">
        <f t="shared" si="2"/>
        <v>354.12696</v>
      </c>
      <c r="T53" s="14">
        <f t="shared" si="3"/>
        <v>35.412696000000004</v>
      </c>
      <c r="U53" s="14">
        <f t="shared" si="4"/>
        <v>70.825392000000008</v>
      </c>
      <c r="V53" s="33">
        <f t="shared" si="5"/>
        <v>389.53965599999998</v>
      </c>
      <c r="W53" s="34">
        <f t="shared" si="6"/>
        <v>424.95235200000002</v>
      </c>
      <c r="X53" s="49">
        <v>409</v>
      </c>
      <c r="Y53" s="159"/>
      <c r="Z53" s="35"/>
      <c r="AA53" s="160"/>
      <c r="AB53" s="89"/>
      <c r="AC53" s="17"/>
      <c r="AD53" s="17"/>
    </row>
    <row r="54" spans="1:33" ht="29.25" customHeight="1">
      <c r="A54" s="178">
        <f t="shared" si="7"/>
        <v>51</v>
      </c>
      <c r="B54" s="11" t="s">
        <v>99</v>
      </c>
      <c r="C54" s="24" t="s">
        <v>131</v>
      </c>
      <c r="D54" s="30" t="s">
        <v>453</v>
      </c>
      <c r="E54" s="85"/>
      <c r="F54" s="12">
        <v>0</v>
      </c>
      <c r="G54" s="13">
        <v>1</v>
      </c>
      <c r="H54" s="13">
        <v>0</v>
      </c>
      <c r="I54" s="32">
        <v>34.764510000000001</v>
      </c>
      <c r="J54" s="14">
        <v>0</v>
      </c>
      <c r="K54" s="14">
        <f>F54*Dane!$C$14+G54*Dane!$C$15+H54*Dane!$C$16</f>
        <v>33</v>
      </c>
      <c r="L54" s="41">
        <f>F54*Dane!$F$14+G54*Dane!$F$15+H54*Dane!$F$17</f>
        <v>5</v>
      </c>
      <c r="M54" s="41">
        <f>F54*Dane!$H$14+G54*Dane!$H$15+H54*Dane!$H$16+(F54+G54+H54)*Dane!$C$22</f>
        <v>72</v>
      </c>
      <c r="N54" s="15">
        <f t="shared" si="0"/>
        <v>144.76451</v>
      </c>
      <c r="O54" s="14">
        <f>IF(B54="W",N54*Dane!$D$2,N54*Dane!$H$2)</f>
        <v>28.952902000000002</v>
      </c>
      <c r="P54" s="14">
        <f t="shared" si="1"/>
        <v>173.717412</v>
      </c>
      <c r="Q54" s="14">
        <f>IF(B54="W",N54*Dane!$C$23,N54*Dane!$C$23)</f>
        <v>0</v>
      </c>
      <c r="R54" s="14">
        <f>IF(B54="W",(N54*Dane!$D$3)-Q54,(N54*Dane!$H$3)-Q54)</f>
        <v>0</v>
      </c>
      <c r="S54" s="14">
        <f t="shared" si="2"/>
        <v>173.717412</v>
      </c>
      <c r="T54" s="14">
        <f t="shared" si="3"/>
        <v>17.371741199999999</v>
      </c>
      <c r="U54" s="14">
        <f t="shared" si="4"/>
        <v>34.743482399999998</v>
      </c>
      <c r="V54" s="33">
        <f t="shared" si="5"/>
        <v>191.0891532</v>
      </c>
      <c r="W54" s="34">
        <f t="shared" si="6"/>
        <v>208.4608944</v>
      </c>
      <c r="X54" s="49">
        <v>1159</v>
      </c>
      <c r="Y54" s="159">
        <f>X54*Dane!$D$6</f>
        <v>173.85</v>
      </c>
      <c r="Z54" s="35">
        <f>X54*Dane!$D$7</f>
        <v>347.7</v>
      </c>
      <c r="AA54" s="160">
        <f>X54*Dane!$D$8</f>
        <v>695.4</v>
      </c>
      <c r="AB54" s="89"/>
      <c r="AC54" s="17"/>
      <c r="AD54" s="17"/>
    </row>
    <row r="55" spans="1:33" ht="29.25" customHeight="1">
      <c r="A55" s="178">
        <f t="shared" si="7"/>
        <v>52</v>
      </c>
      <c r="B55" s="11" t="s">
        <v>99</v>
      </c>
      <c r="C55" s="24" t="s">
        <v>132</v>
      </c>
      <c r="D55" s="30" t="s">
        <v>454</v>
      </c>
      <c r="E55" s="85"/>
      <c r="F55" s="12">
        <v>0</v>
      </c>
      <c r="G55" s="13">
        <v>2</v>
      </c>
      <c r="H55" s="13">
        <v>0.5</v>
      </c>
      <c r="I55" s="32">
        <v>99.764279999999999</v>
      </c>
      <c r="J55" s="14">
        <v>0</v>
      </c>
      <c r="K55" s="14">
        <f>F55*Dane!$C$14+G55*Dane!$C$15+H55*Dane!$C$16</f>
        <v>85</v>
      </c>
      <c r="L55" s="41">
        <f>F55*Dane!$F$14+G55*Dane!$F$15+H55*Dane!$F$17</f>
        <v>12.5</v>
      </c>
      <c r="M55" s="41">
        <f>F55*Dane!$H$14+G55*Dane!$H$15+H55*Dane!$H$16+(F55+G55+H55)*Dane!$C$22</f>
        <v>180</v>
      </c>
      <c r="N55" s="15">
        <f t="shared" si="0"/>
        <v>377.26427999999999</v>
      </c>
      <c r="O55" s="14">
        <f>IF(B55="W",N55*Dane!$D$2,N55*Dane!$H$2)</f>
        <v>75.452855999999997</v>
      </c>
      <c r="P55" s="14">
        <f t="shared" si="1"/>
        <v>452.71713599999998</v>
      </c>
      <c r="Q55" s="14">
        <f>IF(B55="W",N55*Dane!$C$23,N55*Dane!$C$23)</f>
        <v>0</v>
      </c>
      <c r="R55" s="14">
        <f>IF(B55="W",(N55*Dane!$D$3)-Q55,(N55*Dane!$H$3)-Q55)</f>
        <v>0</v>
      </c>
      <c r="S55" s="14">
        <f t="shared" si="2"/>
        <v>452.71713599999998</v>
      </c>
      <c r="T55" s="14">
        <f t="shared" si="3"/>
        <v>45.271713599999998</v>
      </c>
      <c r="U55" s="14">
        <f t="shared" si="4"/>
        <v>90.543427199999996</v>
      </c>
      <c r="V55" s="33">
        <f t="shared" si="5"/>
        <v>497.98884959999998</v>
      </c>
      <c r="W55" s="34">
        <f t="shared" si="6"/>
        <v>543.26056319999998</v>
      </c>
      <c r="X55" s="49">
        <v>1590</v>
      </c>
      <c r="Y55" s="159">
        <f>X55*Dane!$D$6</f>
        <v>238.5</v>
      </c>
      <c r="Z55" s="35">
        <f>X55*Dane!$D$7</f>
        <v>477</v>
      </c>
      <c r="AA55" s="160">
        <f>X55*Dane!$D$8</f>
        <v>954</v>
      </c>
      <c r="AB55" s="89"/>
      <c r="AC55" s="17"/>
      <c r="AD55" s="17"/>
    </row>
    <row r="56" spans="1:33" s="18" customFormat="1" ht="29.25" customHeight="1">
      <c r="A56" s="178">
        <f t="shared" si="7"/>
        <v>53</v>
      </c>
      <c r="B56" s="11" t="s">
        <v>100</v>
      </c>
      <c r="C56" s="24" t="s">
        <v>133</v>
      </c>
      <c r="D56" s="36" t="s">
        <v>455</v>
      </c>
      <c r="E56" s="86"/>
      <c r="F56" s="12">
        <v>0</v>
      </c>
      <c r="G56" s="31">
        <v>0</v>
      </c>
      <c r="H56" s="31">
        <v>0</v>
      </c>
      <c r="I56" s="32">
        <v>13.034174999999999</v>
      </c>
      <c r="J56" s="14">
        <v>0</v>
      </c>
      <c r="K56" s="14">
        <f>F56*Dane!$C$14+G56*Dane!$C$15+H56*Dane!$C$16</f>
        <v>0</v>
      </c>
      <c r="L56" s="41">
        <f>F56*Dane!$F$14+G56*Dane!$F$15+H56*Dane!$F$17</f>
        <v>0</v>
      </c>
      <c r="M56" s="41">
        <f>F56*Dane!$H$14+G56*Dane!$H$15+H56*Dane!$H$16+(F56+G56+H56)*Dane!$C$22</f>
        <v>0</v>
      </c>
      <c r="N56" s="15">
        <f t="shared" si="0"/>
        <v>13.034174999999999</v>
      </c>
      <c r="O56" s="14">
        <f>IF(B56="W",N56*Dane!$D$2,N56*Dane!$H$2)</f>
        <v>2.6068350000000002</v>
      </c>
      <c r="P56" s="14">
        <f t="shared" si="1"/>
        <v>15.64101</v>
      </c>
      <c r="Q56" s="14">
        <f>IF(B56="W",N56*Dane!$C$23,N56*Dane!$C$23)</f>
        <v>0</v>
      </c>
      <c r="R56" s="14">
        <f>IF(B56="W",(N56*Dane!$D$3)-Q56,(N56*Dane!$H$3)-Q56)</f>
        <v>0</v>
      </c>
      <c r="S56" s="14">
        <f t="shared" si="2"/>
        <v>15.64101</v>
      </c>
      <c r="T56" s="14">
        <f t="shared" si="3"/>
        <v>1.564101</v>
      </c>
      <c r="U56" s="14">
        <f t="shared" si="4"/>
        <v>3.1282019999999999</v>
      </c>
      <c r="V56" s="33">
        <f t="shared" si="5"/>
        <v>17.205110999999999</v>
      </c>
      <c r="W56" s="34">
        <f t="shared" si="6"/>
        <v>18.769212</v>
      </c>
      <c r="X56" s="49">
        <v>194</v>
      </c>
      <c r="Y56" s="159"/>
      <c r="Z56" s="35"/>
      <c r="AA56" s="160"/>
      <c r="AB56" s="89"/>
      <c r="AC56" s="17"/>
      <c r="AD56" s="17"/>
      <c r="AE56" s="94"/>
      <c r="AF56" s="94"/>
      <c r="AG56" s="94"/>
    </row>
    <row r="57" spans="1:33" s="18" customFormat="1" ht="29.25" customHeight="1">
      <c r="A57" s="178">
        <f t="shared" si="7"/>
        <v>54</v>
      </c>
      <c r="B57" s="11" t="s">
        <v>99</v>
      </c>
      <c r="C57" s="24" t="s">
        <v>1914</v>
      </c>
      <c r="D57" s="36" t="s">
        <v>1913</v>
      </c>
      <c r="E57" s="86"/>
      <c r="F57" s="12">
        <v>30</v>
      </c>
      <c r="G57" s="31">
        <v>0.7</v>
      </c>
      <c r="H57" s="31">
        <v>8.1</v>
      </c>
      <c r="I57" s="32">
        <v>24414.28803</v>
      </c>
      <c r="J57" s="14">
        <v>0</v>
      </c>
      <c r="K57" s="14">
        <f>F57*Dane!$C$14+G57*Dane!$C$15+H57*Dane!$C$16</f>
        <v>1320.9</v>
      </c>
      <c r="L57" s="41">
        <f>F57*Dane!$F$14+G57*Dane!$F$15+H57*Dane!$F$17</f>
        <v>494</v>
      </c>
      <c r="M57" s="41">
        <f>F57*Dane!$H$14+G57*Dane!$H$15+H57*Dane!$H$16+(F57+G57+H57)*Dane!$C$22</f>
        <v>2793.6</v>
      </c>
      <c r="N57" s="15">
        <f t="shared" si="0"/>
        <v>29022.78803</v>
      </c>
      <c r="O57" s="14">
        <f>IF(B57="W",N57*Dane!$D$2,N57*Dane!$H$2)</f>
        <v>5804.5576060000003</v>
      </c>
      <c r="P57" s="14">
        <f>SUM(N57:O57)</f>
        <v>34827.345635999998</v>
      </c>
      <c r="Q57" s="14">
        <f>IF(B57="W",N57*Dane!$C$23,N57*Dane!$C$23)</f>
        <v>0</v>
      </c>
      <c r="R57" s="14">
        <f>IF(B57="W",(N57*Dane!$D$3)-Q57,(N57*Dane!$H$3)-Q57)</f>
        <v>0</v>
      </c>
      <c r="S57" s="14">
        <f t="shared" si="2"/>
        <v>34827.345635999998</v>
      </c>
      <c r="T57" s="14">
        <f>S57*0.1</f>
        <v>3482.7345636</v>
      </c>
      <c r="U57" s="14">
        <f>S57*0.2</f>
        <v>6965.4691272</v>
      </c>
      <c r="V57" s="33">
        <f>SUM(S57:T57)</f>
        <v>38310.080199600001</v>
      </c>
      <c r="W57" s="34">
        <f>SUM(S57,U57)</f>
        <v>41792.814763199996</v>
      </c>
      <c r="X57" s="49">
        <v>44812.878670439997</v>
      </c>
      <c r="Y57" s="159"/>
      <c r="Z57" s="35"/>
      <c r="AA57" s="160"/>
      <c r="AB57" s="89"/>
      <c r="AC57" s="17"/>
      <c r="AD57" s="17"/>
      <c r="AE57" s="94"/>
      <c r="AF57" s="94"/>
      <c r="AG57" s="94"/>
    </row>
    <row r="58" spans="1:33" ht="29.25" customHeight="1">
      <c r="A58" s="178">
        <f t="shared" si="7"/>
        <v>55</v>
      </c>
      <c r="B58" s="11" t="s">
        <v>99</v>
      </c>
      <c r="C58" s="24" t="s">
        <v>134</v>
      </c>
      <c r="D58" s="37" t="s">
        <v>456</v>
      </c>
      <c r="E58" s="87"/>
      <c r="F58" s="12">
        <v>0.3</v>
      </c>
      <c r="G58" s="13">
        <v>0</v>
      </c>
      <c r="H58" s="13">
        <v>0.03</v>
      </c>
      <c r="I58" s="32">
        <v>2.2344300000000001</v>
      </c>
      <c r="J58" s="14">
        <v>0</v>
      </c>
      <c r="K58" s="14">
        <f>F58*Dane!$C$14+G58*Dane!$C$15+H58*Dane!$C$16</f>
        <v>11.040000000000001</v>
      </c>
      <c r="L58" s="41">
        <f>F58*Dane!$F$14+G58*Dane!$F$15+H58*Dane!$F$17</f>
        <v>4.6500000000000004</v>
      </c>
      <c r="M58" s="41">
        <f>F58*Dane!$H$14+G58*Dane!$H$15+H58*Dane!$H$16+(F58+G58+H58)*Dane!$C$22</f>
        <v>23.759999999999998</v>
      </c>
      <c r="N58" s="15">
        <f t="shared" si="0"/>
        <v>41.684429999999999</v>
      </c>
      <c r="O58" s="14">
        <f>IF(B58="W",N58*Dane!$D$2,N58*Dane!$H$2)</f>
        <v>8.3368859999999998</v>
      </c>
      <c r="P58" s="14">
        <f t="shared" si="1"/>
        <v>50.021315999999999</v>
      </c>
      <c r="Q58" s="14">
        <f>IF(B58="W",N58*Dane!$C$23,N58*Dane!$C$23)</f>
        <v>0</v>
      </c>
      <c r="R58" s="14">
        <f>IF(B58="W",(N58*Dane!$D$3)-Q58,(N58*Dane!$H$3)-Q58)</f>
        <v>0</v>
      </c>
      <c r="S58" s="14">
        <f t="shared" si="2"/>
        <v>50.021315999999999</v>
      </c>
      <c r="T58" s="14">
        <f t="shared" si="3"/>
        <v>5.0021316000000002</v>
      </c>
      <c r="U58" s="14">
        <f t="shared" si="4"/>
        <v>10.0042632</v>
      </c>
      <c r="V58" s="33">
        <f t="shared" si="5"/>
        <v>55.023447599999997</v>
      </c>
      <c r="W58" s="34">
        <f t="shared" si="6"/>
        <v>60.025579199999996</v>
      </c>
      <c r="X58" s="49">
        <v>711.55</v>
      </c>
      <c r="Y58" s="159">
        <f>X58*Dane!$D$6</f>
        <v>106.73249999999999</v>
      </c>
      <c r="Z58" s="35">
        <f>X58*Dane!$D$7</f>
        <v>213.46499999999997</v>
      </c>
      <c r="AA58" s="160">
        <f>X58*Dane!$D$8</f>
        <v>426.92999999999995</v>
      </c>
      <c r="AB58" s="89"/>
      <c r="AC58" s="17"/>
      <c r="AD58" s="17"/>
    </row>
    <row r="59" spans="1:33" ht="29.25" customHeight="1">
      <c r="A59" s="178">
        <f t="shared" si="7"/>
        <v>56</v>
      </c>
      <c r="B59" s="11" t="s">
        <v>100</v>
      </c>
      <c r="C59" s="24" t="s">
        <v>1592</v>
      </c>
      <c r="D59" s="37" t="s">
        <v>1593</v>
      </c>
      <c r="E59" s="87"/>
      <c r="F59" s="12">
        <v>0</v>
      </c>
      <c r="G59" s="31">
        <v>0</v>
      </c>
      <c r="H59" s="31">
        <v>0</v>
      </c>
      <c r="I59" s="32">
        <v>26.148869999999999</v>
      </c>
      <c r="J59" s="14">
        <v>0</v>
      </c>
      <c r="K59" s="14">
        <f>F59*Dane!$C$14+G59*Dane!$C$15+H59*Dane!$C$16</f>
        <v>0</v>
      </c>
      <c r="L59" s="41">
        <f>F59*Dane!$F$14+G59*Dane!$F$15+H59*Dane!$F$17</f>
        <v>0</v>
      </c>
      <c r="M59" s="41">
        <f>F59*Dane!$H$14+G59*Dane!$H$15+H59*Dane!$H$16+(F59+G59+H59)*Dane!$C$22</f>
        <v>0</v>
      </c>
      <c r="N59" s="15">
        <f t="shared" si="0"/>
        <v>26.148869999999999</v>
      </c>
      <c r="O59" s="14">
        <f>IF(B59="W",N59*Dane!$D$2,N59*Dane!$H$2)</f>
        <v>5.2297739999999999</v>
      </c>
      <c r="P59" s="14">
        <f>SUM(N59:O59)</f>
        <v>31.378643999999998</v>
      </c>
      <c r="Q59" s="14">
        <f>IF(B59="W",N59*Dane!$C$23,N59*Dane!$C$23)</f>
        <v>0</v>
      </c>
      <c r="R59" s="14">
        <f>IF(B59="W",(N59*Dane!$D$3)-Q59,(N59*Dane!$H$3)-Q59)</f>
        <v>0</v>
      </c>
      <c r="S59" s="14">
        <f t="shared" si="2"/>
        <v>31.378643999999998</v>
      </c>
      <c r="T59" s="14">
        <f>S59*0.1</f>
        <v>3.1378643999999998</v>
      </c>
      <c r="U59" s="14">
        <f>S59*0.2</f>
        <v>6.2757287999999996</v>
      </c>
      <c r="V59" s="33">
        <f>SUM(S59:T59)</f>
        <v>34.516508399999999</v>
      </c>
      <c r="W59" s="34">
        <f>SUM(S59,U59)</f>
        <v>37.654372799999997</v>
      </c>
      <c r="X59" s="49">
        <v>46</v>
      </c>
      <c r="Y59" s="159"/>
      <c r="Z59" s="35"/>
      <c r="AA59" s="160"/>
      <c r="AB59" s="89"/>
      <c r="AC59" s="17"/>
      <c r="AD59" s="17"/>
    </row>
    <row r="60" spans="1:33" ht="29.25" customHeight="1">
      <c r="A60" s="178">
        <f t="shared" si="7"/>
        <v>57</v>
      </c>
      <c r="B60" s="11" t="s">
        <v>100</v>
      </c>
      <c r="C60" s="24" t="s">
        <v>135</v>
      </c>
      <c r="D60" s="36" t="s">
        <v>457</v>
      </c>
      <c r="E60" s="86"/>
      <c r="F60" s="12">
        <v>0</v>
      </c>
      <c r="G60" s="31">
        <v>0</v>
      </c>
      <c r="H60" s="31">
        <v>0</v>
      </c>
      <c r="I60" s="32">
        <v>60.119251500000004</v>
      </c>
      <c r="J60" s="14">
        <v>0</v>
      </c>
      <c r="K60" s="14">
        <f>F60*Dane!$C$14+G60*Dane!$C$15+H60*Dane!$C$16</f>
        <v>0</v>
      </c>
      <c r="L60" s="41">
        <f>F60*Dane!$F$14+G60*Dane!$F$15+H60*Dane!$F$17</f>
        <v>0</v>
      </c>
      <c r="M60" s="41">
        <f>F60*Dane!$H$14+G60*Dane!$H$15+H60*Dane!$H$16+(F60+G60+H60)*Dane!$C$22</f>
        <v>0</v>
      </c>
      <c r="N60" s="15">
        <f t="shared" si="0"/>
        <v>60.119251500000004</v>
      </c>
      <c r="O60" s="14">
        <f>IF(B60="W",N60*Dane!$D$2,N60*Dane!$H$2)</f>
        <v>12.023850300000001</v>
      </c>
      <c r="P60" s="14">
        <f t="shared" si="1"/>
        <v>72.143101800000011</v>
      </c>
      <c r="Q60" s="14">
        <f>IF(B60="W",N60*Dane!$C$23,N60*Dane!$C$23)</f>
        <v>0</v>
      </c>
      <c r="R60" s="14">
        <f>IF(B60="W",(N60*Dane!$D$3)-Q60,(N60*Dane!$H$3)-Q60)</f>
        <v>0</v>
      </c>
      <c r="S60" s="14">
        <f t="shared" si="2"/>
        <v>72.143101800000011</v>
      </c>
      <c r="T60" s="14">
        <f t="shared" si="3"/>
        <v>7.2143101800000018</v>
      </c>
      <c r="U60" s="14">
        <f t="shared" si="4"/>
        <v>14.428620360000004</v>
      </c>
      <c r="V60" s="33">
        <f t="shared" si="5"/>
        <v>79.357411980000009</v>
      </c>
      <c r="W60" s="34">
        <f t="shared" si="6"/>
        <v>86.571722160000007</v>
      </c>
      <c r="X60" s="49">
        <v>109.76</v>
      </c>
      <c r="Y60" s="159"/>
      <c r="Z60" s="35"/>
      <c r="AA60" s="160"/>
      <c r="AB60" s="89"/>
      <c r="AC60" s="17"/>
      <c r="AD60" s="17"/>
    </row>
    <row r="61" spans="1:33" ht="29.25" customHeight="1">
      <c r="A61" s="178">
        <f t="shared" si="7"/>
        <v>58</v>
      </c>
      <c r="B61" s="11" t="s">
        <v>100</v>
      </c>
      <c r="C61" s="24" t="s">
        <v>136</v>
      </c>
      <c r="D61" s="36" t="s">
        <v>458</v>
      </c>
      <c r="E61" s="86"/>
      <c r="F61" s="12">
        <v>0</v>
      </c>
      <c r="G61" s="31">
        <v>0</v>
      </c>
      <c r="H61" s="31">
        <v>0</v>
      </c>
      <c r="I61" s="32">
        <v>8.5552499999999991</v>
      </c>
      <c r="J61" s="14">
        <v>0</v>
      </c>
      <c r="K61" s="14">
        <f>F61*Dane!$C$14+G61*Dane!$C$15+H61*Dane!$C$16</f>
        <v>0</v>
      </c>
      <c r="L61" s="41">
        <f>F61*Dane!$F$14+G61*Dane!$F$15+H61*Dane!$F$17</f>
        <v>0</v>
      </c>
      <c r="M61" s="41">
        <f>F61*Dane!$H$14+G61*Dane!$H$15+H61*Dane!$H$16+(F61+G61+H61)*Dane!$C$22</f>
        <v>0</v>
      </c>
      <c r="N61" s="15">
        <f t="shared" si="0"/>
        <v>8.5552499999999991</v>
      </c>
      <c r="O61" s="14">
        <f>IF(B61="W",N61*Dane!$D$2,N61*Dane!$H$2)</f>
        <v>1.71105</v>
      </c>
      <c r="P61" s="14">
        <f t="shared" si="1"/>
        <v>10.266299999999999</v>
      </c>
      <c r="Q61" s="14">
        <f>IF(B61="W",N61*Dane!$C$23,N61*Dane!$C$23)</f>
        <v>0</v>
      </c>
      <c r="R61" s="14">
        <f>IF(B61="W",(N61*Dane!$D$3)-Q61,(N61*Dane!$H$3)-Q61)</f>
        <v>0</v>
      </c>
      <c r="S61" s="14">
        <f t="shared" si="2"/>
        <v>10.266299999999999</v>
      </c>
      <c r="T61" s="14">
        <f t="shared" si="3"/>
        <v>1.0266299999999999</v>
      </c>
      <c r="U61" s="14">
        <f t="shared" si="4"/>
        <v>2.0532599999999999</v>
      </c>
      <c r="V61" s="33">
        <f t="shared" si="5"/>
        <v>11.292929999999998</v>
      </c>
      <c r="W61" s="34">
        <f t="shared" si="6"/>
        <v>12.319559999999999</v>
      </c>
      <c r="X61" s="48">
        <v>13</v>
      </c>
      <c r="Y61" s="159"/>
      <c r="Z61" s="35"/>
      <c r="AA61" s="160"/>
      <c r="AB61" s="89"/>
      <c r="AC61" s="17"/>
      <c r="AD61" s="17"/>
    </row>
    <row r="62" spans="1:33" ht="29.25" customHeight="1">
      <c r="A62" s="178">
        <f t="shared" si="7"/>
        <v>59</v>
      </c>
      <c r="B62" s="11" t="s">
        <v>100</v>
      </c>
      <c r="C62" s="24" t="s">
        <v>137</v>
      </c>
      <c r="D62" s="36" t="s">
        <v>459</v>
      </c>
      <c r="E62" s="86"/>
      <c r="F62" s="12">
        <v>0</v>
      </c>
      <c r="G62" s="31">
        <v>0</v>
      </c>
      <c r="H62" s="31">
        <v>0</v>
      </c>
      <c r="I62" s="32">
        <v>13.217358000000001</v>
      </c>
      <c r="J62" s="14">
        <v>0</v>
      </c>
      <c r="K62" s="14">
        <f>F62*Dane!$C$14+G62*Dane!$C$15+H62*Dane!$C$16</f>
        <v>0</v>
      </c>
      <c r="L62" s="41">
        <f>F62*Dane!$F$14+G62*Dane!$F$15+H62*Dane!$F$17</f>
        <v>0</v>
      </c>
      <c r="M62" s="41">
        <f>F62*Dane!$H$14+G62*Dane!$H$15+H62*Dane!$H$16+(F62+G62+H62)*Dane!$C$22</f>
        <v>0</v>
      </c>
      <c r="N62" s="15">
        <f t="shared" si="0"/>
        <v>13.217358000000001</v>
      </c>
      <c r="O62" s="14">
        <f>IF(B62="W",N62*Dane!$D$2,N62*Dane!$H$2)</f>
        <v>2.6434716000000003</v>
      </c>
      <c r="P62" s="14">
        <f t="shared" si="1"/>
        <v>15.860829600000001</v>
      </c>
      <c r="Q62" s="14">
        <f>IF(B62="W",N62*Dane!$C$23,N62*Dane!$C$23)</f>
        <v>0</v>
      </c>
      <c r="R62" s="14">
        <f>IF(B62="W",(N62*Dane!$D$3)-Q62,(N62*Dane!$H$3)-Q62)</f>
        <v>0</v>
      </c>
      <c r="S62" s="14">
        <f t="shared" si="2"/>
        <v>15.860829600000001</v>
      </c>
      <c r="T62" s="14">
        <f t="shared" si="3"/>
        <v>1.5860829600000002</v>
      </c>
      <c r="U62" s="14">
        <f t="shared" si="4"/>
        <v>3.1721659200000003</v>
      </c>
      <c r="V62" s="33">
        <f t="shared" si="5"/>
        <v>17.446912560000001</v>
      </c>
      <c r="W62" s="34">
        <f t="shared" si="6"/>
        <v>19.03299552</v>
      </c>
      <c r="X62" s="49">
        <v>71</v>
      </c>
      <c r="Y62" s="159"/>
      <c r="Z62" s="35"/>
      <c r="AA62" s="160"/>
      <c r="AB62" s="89"/>
      <c r="AC62" s="17"/>
      <c r="AD62" s="17"/>
    </row>
    <row r="63" spans="1:33" ht="29.25" customHeight="1">
      <c r="A63" s="178">
        <f t="shared" si="7"/>
        <v>60</v>
      </c>
      <c r="B63" s="11" t="s">
        <v>100</v>
      </c>
      <c r="C63" s="24" t="s">
        <v>138</v>
      </c>
      <c r="D63" s="36" t="s">
        <v>460</v>
      </c>
      <c r="E63" s="86"/>
      <c r="F63" s="12">
        <v>0</v>
      </c>
      <c r="G63" s="31">
        <v>0</v>
      </c>
      <c r="H63" s="31">
        <v>0</v>
      </c>
      <c r="I63" s="32">
        <v>18.4944375</v>
      </c>
      <c r="J63" s="14">
        <v>0</v>
      </c>
      <c r="K63" s="14">
        <f>F63*Dane!$C$14+G63*Dane!$C$15+H63*Dane!$C$16</f>
        <v>0</v>
      </c>
      <c r="L63" s="41">
        <f>F63*Dane!$F$14+G63*Dane!$F$15+H63*Dane!$F$17</f>
        <v>0</v>
      </c>
      <c r="M63" s="41">
        <f>F63*Dane!$H$14+G63*Dane!$H$15+H63*Dane!$H$16+(F63+G63+H63)*Dane!$C$22</f>
        <v>0</v>
      </c>
      <c r="N63" s="15">
        <f t="shared" si="0"/>
        <v>18.4944375</v>
      </c>
      <c r="O63" s="14">
        <f>IF(B63="W",N63*Dane!$D$2,N63*Dane!$H$2)</f>
        <v>3.6988875000000001</v>
      </c>
      <c r="P63" s="14">
        <f t="shared" si="1"/>
        <v>22.193325000000002</v>
      </c>
      <c r="Q63" s="14">
        <f>IF(B63="W",N63*Dane!$C$23,N63*Dane!$C$23)</f>
        <v>0</v>
      </c>
      <c r="R63" s="14">
        <f>IF(B63="W",(N63*Dane!$D$3)-Q63,(N63*Dane!$H$3)-Q63)</f>
        <v>0</v>
      </c>
      <c r="S63" s="14">
        <f t="shared" si="2"/>
        <v>22.193325000000002</v>
      </c>
      <c r="T63" s="14">
        <f t="shared" si="3"/>
        <v>2.2193325000000002</v>
      </c>
      <c r="U63" s="14">
        <f t="shared" si="4"/>
        <v>4.4386650000000003</v>
      </c>
      <c r="V63" s="33">
        <f t="shared" si="5"/>
        <v>24.412657500000002</v>
      </c>
      <c r="W63" s="34">
        <f t="shared" si="6"/>
        <v>26.631990000000002</v>
      </c>
      <c r="X63" s="49">
        <v>74</v>
      </c>
      <c r="Y63" s="159"/>
      <c r="Z63" s="35"/>
      <c r="AA63" s="160"/>
      <c r="AB63" s="89"/>
      <c r="AC63" s="17"/>
      <c r="AD63" s="17"/>
    </row>
    <row r="64" spans="1:33" ht="29.25" customHeight="1">
      <c r="A64" s="178">
        <f t="shared" si="7"/>
        <v>61</v>
      </c>
      <c r="B64" s="11" t="s">
        <v>100</v>
      </c>
      <c r="C64" s="24" t="s">
        <v>139</v>
      </c>
      <c r="D64" s="36" t="s">
        <v>461</v>
      </c>
      <c r="E64" s="86"/>
      <c r="F64" s="12">
        <v>0</v>
      </c>
      <c r="G64" s="31">
        <v>0</v>
      </c>
      <c r="H64" s="31">
        <v>0</v>
      </c>
      <c r="I64" s="32">
        <v>8.0419350000000005</v>
      </c>
      <c r="J64" s="14">
        <v>0</v>
      </c>
      <c r="K64" s="14">
        <f>F64*Dane!$C$14+G64*Dane!$C$15+H64*Dane!$C$16</f>
        <v>0</v>
      </c>
      <c r="L64" s="41">
        <f>F64*Dane!$F$14+G64*Dane!$F$15+H64*Dane!$F$17</f>
        <v>0</v>
      </c>
      <c r="M64" s="41">
        <f>F64*Dane!$H$14+G64*Dane!$H$15+H64*Dane!$H$16+(F64+G64+H64)*Dane!$C$22</f>
        <v>0</v>
      </c>
      <c r="N64" s="15">
        <f t="shared" si="0"/>
        <v>8.0419350000000005</v>
      </c>
      <c r="O64" s="14">
        <f>IF(B64="W",N64*Dane!$D$2,N64*Dane!$H$2)</f>
        <v>1.6083870000000002</v>
      </c>
      <c r="P64" s="14">
        <f t="shared" si="1"/>
        <v>9.650322000000001</v>
      </c>
      <c r="Q64" s="14">
        <f>IF(B64="W",N64*Dane!$C$23,N64*Dane!$C$23)</f>
        <v>0</v>
      </c>
      <c r="R64" s="14">
        <f>IF(B64="W",(N64*Dane!$D$3)-Q64,(N64*Dane!$H$3)-Q64)</f>
        <v>0</v>
      </c>
      <c r="S64" s="14">
        <f t="shared" si="2"/>
        <v>9.650322000000001</v>
      </c>
      <c r="T64" s="14">
        <f t="shared" si="3"/>
        <v>0.96503220000000012</v>
      </c>
      <c r="U64" s="14">
        <f t="shared" si="4"/>
        <v>1.9300644000000002</v>
      </c>
      <c r="V64" s="33">
        <f t="shared" si="5"/>
        <v>10.615354200000001</v>
      </c>
      <c r="W64" s="34">
        <f t="shared" si="6"/>
        <v>11.580386400000002</v>
      </c>
      <c r="X64" s="48">
        <v>12</v>
      </c>
      <c r="Y64" s="159"/>
      <c r="Z64" s="35"/>
      <c r="AA64" s="160"/>
      <c r="AB64" s="89"/>
      <c r="AC64" s="17"/>
      <c r="AD64" s="17"/>
    </row>
    <row r="65" spans="1:33" ht="29.25" customHeight="1">
      <c r="A65" s="178">
        <f t="shared" si="7"/>
        <v>62</v>
      </c>
      <c r="B65" s="11" t="s">
        <v>100</v>
      </c>
      <c r="C65" s="24" t="s">
        <v>140</v>
      </c>
      <c r="D65" s="36" t="s">
        <v>462</v>
      </c>
      <c r="E65" s="86"/>
      <c r="F65" s="12">
        <v>0</v>
      </c>
      <c r="G65" s="31">
        <v>0</v>
      </c>
      <c r="H65" s="31">
        <v>0</v>
      </c>
      <c r="I65" s="32">
        <v>4.8311999999999999</v>
      </c>
      <c r="J65" s="14">
        <v>0</v>
      </c>
      <c r="K65" s="14">
        <f>F65*Dane!$C$14+G65*Dane!$C$15+H65*Dane!$C$16</f>
        <v>0</v>
      </c>
      <c r="L65" s="41">
        <f>F65*Dane!$F$14+G65*Dane!$F$15+H65*Dane!$F$17</f>
        <v>0</v>
      </c>
      <c r="M65" s="41">
        <f>F65*Dane!$H$14+G65*Dane!$H$15+H65*Dane!$H$16+(F65+G65+H65)*Dane!$C$22</f>
        <v>0</v>
      </c>
      <c r="N65" s="15">
        <f t="shared" si="0"/>
        <v>4.8311999999999999</v>
      </c>
      <c r="O65" s="14">
        <f>IF(B65="W",N65*Dane!$D$2,N65*Dane!$H$2)</f>
        <v>0.96623999999999999</v>
      </c>
      <c r="P65" s="14">
        <f t="shared" si="1"/>
        <v>5.7974399999999999</v>
      </c>
      <c r="Q65" s="14">
        <f>IF(B65="W",N65*Dane!$C$23,N65*Dane!$C$23)</f>
        <v>0</v>
      </c>
      <c r="R65" s="14">
        <f>IF(B65="W",(N65*Dane!$D$3)-Q65,(N65*Dane!$H$3)-Q65)</f>
        <v>0</v>
      </c>
      <c r="S65" s="14">
        <f t="shared" si="2"/>
        <v>5.7974399999999999</v>
      </c>
      <c r="T65" s="14">
        <f t="shared" si="3"/>
        <v>0.57974400000000004</v>
      </c>
      <c r="U65" s="14">
        <f t="shared" si="4"/>
        <v>1.1594880000000001</v>
      </c>
      <c r="V65" s="33">
        <f t="shared" si="5"/>
        <v>6.3771839999999997</v>
      </c>
      <c r="W65" s="34">
        <f t="shared" si="6"/>
        <v>6.9569279999999996</v>
      </c>
      <c r="X65" s="49">
        <v>11.68</v>
      </c>
      <c r="Y65" s="159"/>
      <c r="Z65" s="35"/>
      <c r="AA65" s="160"/>
      <c r="AB65" s="89"/>
      <c r="AC65" s="17"/>
      <c r="AD65" s="17"/>
    </row>
    <row r="66" spans="1:33" s="18" customFormat="1" ht="29.25" customHeight="1">
      <c r="A66" s="178">
        <f t="shared" si="7"/>
        <v>63</v>
      </c>
      <c r="B66" s="11" t="s">
        <v>100</v>
      </c>
      <c r="C66" s="24" t="s">
        <v>141</v>
      </c>
      <c r="D66" s="36" t="s">
        <v>463</v>
      </c>
      <c r="E66" s="86"/>
      <c r="F66" s="12">
        <v>0</v>
      </c>
      <c r="G66" s="31">
        <v>0</v>
      </c>
      <c r="H66" s="31">
        <v>0</v>
      </c>
      <c r="I66" s="32">
        <v>5.0324999999999998</v>
      </c>
      <c r="J66" s="14">
        <v>0</v>
      </c>
      <c r="K66" s="14">
        <f>F66*Dane!$C$14+G66*Dane!$C$15+H66*Dane!$C$16</f>
        <v>0</v>
      </c>
      <c r="L66" s="41">
        <f>F66*Dane!$F$14+G66*Dane!$F$15+H66*Dane!$F$17</f>
        <v>0</v>
      </c>
      <c r="M66" s="41">
        <f>F66*Dane!$H$14+G66*Dane!$H$15+H66*Dane!$H$16+(F66+G66+H66)*Dane!$C$22</f>
        <v>0</v>
      </c>
      <c r="N66" s="15">
        <f t="shared" si="0"/>
        <v>5.0324999999999998</v>
      </c>
      <c r="O66" s="14">
        <f>IF(B66="W",N66*Dane!$D$2,N66*Dane!$H$2)</f>
        <v>1.0065</v>
      </c>
      <c r="P66" s="14">
        <f t="shared" si="1"/>
        <v>6.0389999999999997</v>
      </c>
      <c r="Q66" s="14">
        <f>IF(B66="W",N66*Dane!$C$23,N66*Dane!$C$23)</f>
        <v>0</v>
      </c>
      <c r="R66" s="14">
        <f>IF(B66="W",(N66*Dane!$D$3)-Q66,(N66*Dane!$H$3)-Q66)</f>
        <v>0</v>
      </c>
      <c r="S66" s="14">
        <f t="shared" si="2"/>
        <v>6.0389999999999997</v>
      </c>
      <c r="T66" s="14">
        <f t="shared" si="3"/>
        <v>0.60389999999999999</v>
      </c>
      <c r="U66" s="14">
        <f t="shared" si="4"/>
        <v>1.2078</v>
      </c>
      <c r="V66" s="33">
        <f t="shared" si="5"/>
        <v>6.6429</v>
      </c>
      <c r="W66" s="34">
        <f t="shared" si="6"/>
        <v>7.2467999999999995</v>
      </c>
      <c r="X66" s="49">
        <v>20</v>
      </c>
      <c r="Y66" s="159"/>
      <c r="Z66" s="35"/>
      <c r="AA66" s="160"/>
      <c r="AB66" s="89"/>
      <c r="AC66" s="17"/>
      <c r="AD66" s="17"/>
      <c r="AE66" s="94"/>
      <c r="AF66" s="94"/>
      <c r="AG66" s="94"/>
    </row>
    <row r="67" spans="1:33" ht="29.25" customHeight="1">
      <c r="A67" s="178">
        <f t="shared" si="7"/>
        <v>64</v>
      </c>
      <c r="B67" s="11" t="s">
        <v>100</v>
      </c>
      <c r="C67" s="24" t="s">
        <v>142</v>
      </c>
      <c r="D67" s="36" t="s">
        <v>464</v>
      </c>
      <c r="E67" s="86"/>
      <c r="F67" s="12">
        <v>0</v>
      </c>
      <c r="G67" s="31">
        <v>0</v>
      </c>
      <c r="H67" s="31">
        <v>0</v>
      </c>
      <c r="I67" s="32">
        <v>8.0519999999999996</v>
      </c>
      <c r="J67" s="14">
        <v>0</v>
      </c>
      <c r="K67" s="14">
        <f>F67*Dane!$C$14+G67*Dane!$C$15+H67*Dane!$C$16</f>
        <v>0</v>
      </c>
      <c r="L67" s="41">
        <f>F67*Dane!$F$14+G67*Dane!$F$15+H67*Dane!$F$17</f>
        <v>0</v>
      </c>
      <c r="M67" s="41">
        <f>F67*Dane!$H$14+G67*Dane!$H$15+H67*Dane!$H$16+(F67+G67+H67)*Dane!$C$22</f>
        <v>0</v>
      </c>
      <c r="N67" s="15">
        <f t="shared" si="0"/>
        <v>8.0519999999999996</v>
      </c>
      <c r="O67" s="14">
        <f>IF(B67="W",N67*Dane!$D$2,N67*Dane!$H$2)</f>
        <v>1.6104000000000001</v>
      </c>
      <c r="P67" s="14">
        <f t="shared" si="1"/>
        <v>9.6623999999999999</v>
      </c>
      <c r="Q67" s="14">
        <f>IF(B67="W",N67*Dane!$C$23,N67*Dane!$C$23)</f>
        <v>0</v>
      </c>
      <c r="R67" s="14">
        <f>IF(B67="W",(N67*Dane!$D$3)-Q67,(N67*Dane!$H$3)-Q67)</f>
        <v>0</v>
      </c>
      <c r="S67" s="14">
        <f t="shared" si="2"/>
        <v>9.6623999999999999</v>
      </c>
      <c r="T67" s="14">
        <f t="shared" si="3"/>
        <v>0.96623999999999999</v>
      </c>
      <c r="U67" s="14">
        <f t="shared" si="4"/>
        <v>1.93248</v>
      </c>
      <c r="V67" s="33">
        <f t="shared" si="5"/>
        <v>10.628640000000001</v>
      </c>
      <c r="W67" s="34">
        <f t="shared" si="6"/>
        <v>11.59488</v>
      </c>
      <c r="X67" s="49">
        <v>33</v>
      </c>
      <c r="Y67" s="159"/>
      <c r="Z67" s="35"/>
      <c r="AA67" s="160"/>
      <c r="AB67" s="89"/>
      <c r="AC67" s="17"/>
      <c r="AD67" s="17"/>
    </row>
    <row r="68" spans="1:33" ht="29.25" customHeight="1">
      <c r="A68" s="178">
        <f t="shared" si="7"/>
        <v>65</v>
      </c>
      <c r="B68" s="11" t="s">
        <v>100</v>
      </c>
      <c r="C68" s="24" t="s">
        <v>143</v>
      </c>
      <c r="D68" s="36" t="s">
        <v>465</v>
      </c>
      <c r="E68" s="86"/>
      <c r="F68" s="12">
        <v>0</v>
      </c>
      <c r="G68" s="31">
        <v>0</v>
      </c>
      <c r="H68" s="31">
        <v>0</v>
      </c>
      <c r="I68" s="32">
        <v>22.243650000000002</v>
      </c>
      <c r="J68" s="14">
        <v>0</v>
      </c>
      <c r="K68" s="14">
        <f>F68*Dane!$C$14+G68*Dane!$C$15+H68*Dane!$C$16</f>
        <v>0</v>
      </c>
      <c r="L68" s="41">
        <f>F68*Dane!$F$14+G68*Dane!$F$15+H68*Dane!$F$17</f>
        <v>0</v>
      </c>
      <c r="M68" s="41">
        <f>F68*Dane!$H$14+G68*Dane!$H$15+H68*Dane!$H$16+(F68+G68+H68)*Dane!$C$22</f>
        <v>0</v>
      </c>
      <c r="N68" s="15">
        <f t="shared" si="0"/>
        <v>22.243650000000002</v>
      </c>
      <c r="O68" s="14">
        <f>IF(B68="W",N68*Dane!$D$2,N68*Dane!$H$2)</f>
        <v>4.4487300000000003</v>
      </c>
      <c r="P68" s="14">
        <f t="shared" si="1"/>
        <v>26.692380000000004</v>
      </c>
      <c r="Q68" s="14">
        <f>IF(B68="W",N68*Dane!$C$23,N68*Dane!$C$23)</f>
        <v>0</v>
      </c>
      <c r="R68" s="14">
        <f>IF(B68="W",(N68*Dane!$D$3)-Q68,(N68*Dane!$H$3)-Q68)</f>
        <v>0</v>
      </c>
      <c r="S68" s="14">
        <f t="shared" si="2"/>
        <v>26.692380000000004</v>
      </c>
      <c r="T68" s="14">
        <f t="shared" si="3"/>
        <v>2.6692380000000004</v>
      </c>
      <c r="U68" s="14">
        <f t="shared" si="4"/>
        <v>5.3384760000000009</v>
      </c>
      <c r="V68" s="33">
        <f t="shared" si="5"/>
        <v>29.361618000000004</v>
      </c>
      <c r="W68" s="34">
        <f t="shared" si="6"/>
        <v>32.030856000000007</v>
      </c>
      <c r="X68" s="49">
        <v>72</v>
      </c>
      <c r="Y68" s="159"/>
      <c r="Z68" s="35"/>
      <c r="AA68" s="160"/>
      <c r="AB68" s="89"/>
      <c r="AC68" s="17"/>
      <c r="AD68" s="17"/>
    </row>
    <row r="69" spans="1:33" ht="29.25" customHeight="1">
      <c r="A69" s="178">
        <f t="shared" si="7"/>
        <v>66</v>
      </c>
      <c r="B69" s="11" t="s">
        <v>100</v>
      </c>
      <c r="C69" s="24" t="s">
        <v>1731</v>
      </c>
      <c r="D69" s="36" t="s">
        <v>600</v>
      </c>
      <c r="E69" s="86"/>
      <c r="F69" s="12">
        <v>0</v>
      </c>
      <c r="G69" s="31">
        <v>0</v>
      </c>
      <c r="H69" s="31">
        <v>0</v>
      </c>
      <c r="I69" s="32">
        <v>2219.3325</v>
      </c>
      <c r="J69" s="14">
        <v>0</v>
      </c>
      <c r="K69" s="14">
        <f>F69*Dane!$C$14+G69*Dane!$C$15+H69*Dane!$C$16</f>
        <v>0</v>
      </c>
      <c r="L69" s="41">
        <f>F69*Dane!$F$14+G69*Dane!$F$15+H69*Dane!$F$17</f>
        <v>0</v>
      </c>
      <c r="M69" s="41">
        <f>F69*Dane!$H$14+G69*Dane!$H$15+H69*Dane!$H$16+(F69+G69+H69)*Dane!$C$22</f>
        <v>0</v>
      </c>
      <c r="N69" s="15">
        <f>SUM(I69:M69)</f>
        <v>2219.3325</v>
      </c>
      <c r="O69" s="14">
        <f>IF(B69="W",N69*Dane!$D$2,N69*Dane!$H$2)</f>
        <v>443.86650000000003</v>
      </c>
      <c r="P69" s="14">
        <f>SUM(N69:O69)</f>
        <v>2663.1990000000001</v>
      </c>
      <c r="Q69" s="14">
        <f>IF(B69="W",N69*Dane!$C$23,N69*Dane!$C$23)</f>
        <v>0</v>
      </c>
      <c r="R69" s="14">
        <f>IF(B69="W",(N69*Dane!$D$3)-Q69,(N69*Dane!$H$3)-Q69)</f>
        <v>0</v>
      </c>
      <c r="S69" s="14">
        <f>SUM(P69:R69)</f>
        <v>2663.1990000000001</v>
      </c>
      <c r="T69" s="14">
        <f>S69*0.1</f>
        <v>266.31990000000002</v>
      </c>
      <c r="U69" s="14">
        <f>S69*0.2</f>
        <v>532.63980000000004</v>
      </c>
      <c r="V69" s="33">
        <f>SUM(S69:T69)</f>
        <v>2929.5189</v>
      </c>
      <c r="W69" s="34">
        <f>SUM(S69,U69)</f>
        <v>3195.8388</v>
      </c>
      <c r="X69" s="49">
        <v>3168</v>
      </c>
      <c r="Y69" s="159"/>
      <c r="Z69" s="35"/>
      <c r="AA69" s="160"/>
      <c r="AB69" s="89"/>
      <c r="AC69" s="17"/>
      <c r="AD69" s="17"/>
    </row>
    <row r="70" spans="1:33" ht="29.25" customHeight="1">
      <c r="A70" s="178">
        <f t="shared" si="7"/>
        <v>67</v>
      </c>
      <c r="B70" s="11" t="s">
        <v>99</v>
      </c>
      <c r="C70" s="24" t="s">
        <v>1434</v>
      </c>
      <c r="D70" s="36" t="s">
        <v>781</v>
      </c>
      <c r="E70" s="86"/>
      <c r="F70" s="12">
        <v>0</v>
      </c>
      <c r="G70" s="13">
        <v>1</v>
      </c>
      <c r="H70" s="13">
        <v>0.09</v>
      </c>
      <c r="I70" s="32">
        <v>60.540974999999996</v>
      </c>
      <c r="J70" s="14">
        <v>0</v>
      </c>
      <c r="K70" s="14">
        <f>F70*Dane!$C$14+G70*Dane!$C$15+H70*Dane!$C$16</f>
        <v>36.42</v>
      </c>
      <c r="L70" s="41">
        <f>F70*Dane!$F$14+G70*Dane!$F$15+H70*Dane!$F$17</f>
        <v>5.45</v>
      </c>
      <c r="M70" s="41">
        <f>F70*Dane!$H$14+G70*Dane!$H$15+H70*Dane!$H$16+(F70+G70+H70)*Dane!$C$22</f>
        <v>78.48</v>
      </c>
      <c r="N70" s="15">
        <f t="shared" si="0"/>
        <v>180.890975</v>
      </c>
      <c r="O70" s="14">
        <f>IF(B70="W",N70*Dane!$D$2,N70*Dane!$H$2)</f>
        <v>36.178195000000002</v>
      </c>
      <c r="P70" s="14">
        <f>SUM(N70:O70)</f>
        <v>217.06916999999999</v>
      </c>
      <c r="Q70" s="14">
        <f>IF(B70="W",N70*Dane!$C$23,N70*Dane!$C$23)</f>
        <v>0</v>
      </c>
      <c r="R70" s="14">
        <f>IF(B70="W",(N70*Dane!$D$3)-Q70,(N70*Dane!$H$3)-Q70)</f>
        <v>0</v>
      </c>
      <c r="S70" s="14">
        <f t="shared" si="2"/>
        <v>217.06916999999999</v>
      </c>
      <c r="T70" s="14">
        <f>S70*0.1</f>
        <v>21.706917000000001</v>
      </c>
      <c r="U70" s="14">
        <f>S70*0.2</f>
        <v>43.413834000000001</v>
      </c>
      <c r="V70" s="33">
        <f>SUM(S70:T70)</f>
        <v>238.77608699999999</v>
      </c>
      <c r="W70" s="34">
        <f>SUM(S70,U70)</f>
        <v>260.48300399999999</v>
      </c>
      <c r="X70" s="49">
        <v>432</v>
      </c>
      <c r="Y70" s="159">
        <f>X70*Dane!$D$6</f>
        <v>64.8</v>
      </c>
      <c r="Z70" s="35">
        <f>X70*Dane!$D$7</f>
        <v>129.6</v>
      </c>
      <c r="AA70" s="160">
        <f>X70*Dane!$D$8</f>
        <v>259.2</v>
      </c>
      <c r="AB70" s="89"/>
      <c r="AC70" s="17"/>
      <c r="AD70" s="17"/>
    </row>
    <row r="71" spans="1:33" s="18" customFormat="1" ht="29.25" customHeight="1">
      <c r="A71" s="178">
        <f t="shared" ref="A71:A137" si="17">A70+1</f>
        <v>68</v>
      </c>
      <c r="B71" s="11" t="s">
        <v>99</v>
      </c>
      <c r="C71" s="24" t="s">
        <v>144</v>
      </c>
      <c r="D71" s="30" t="s">
        <v>466</v>
      </c>
      <c r="E71" s="85"/>
      <c r="F71" s="12">
        <v>0</v>
      </c>
      <c r="G71" s="13">
        <v>1</v>
      </c>
      <c r="H71" s="13">
        <v>0.5</v>
      </c>
      <c r="I71" s="32">
        <v>38.730119999999999</v>
      </c>
      <c r="J71" s="14">
        <v>0</v>
      </c>
      <c r="K71" s="14">
        <f>F71*Dane!$C$14+G71*Dane!$C$15+H71*Dane!$C$16</f>
        <v>52</v>
      </c>
      <c r="L71" s="41">
        <f>F71*Dane!$F$14+G71*Dane!$F$15+H71*Dane!$F$17</f>
        <v>7.5</v>
      </c>
      <c r="M71" s="41">
        <f>F71*Dane!$H$14+G71*Dane!$H$15+H71*Dane!$H$16+(F71+G71+H71)*Dane!$C$22</f>
        <v>108</v>
      </c>
      <c r="N71" s="15">
        <f t="shared" si="0"/>
        <v>206.23012</v>
      </c>
      <c r="O71" s="14">
        <f>IF(B71="W",N71*Dane!$D$2,N71*Dane!$H$2)</f>
        <v>41.246024000000006</v>
      </c>
      <c r="P71" s="14">
        <f t="shared" si="1"/>
        <v>247.47614400000001</v>
      </c>
      <c r="Q71" s="14">
        <f>IF(B71="W",N71*Dane!$C$23,N71*Dane!$C$23)</f>
        <v>0</v>
      </c>
      <c r="R71" s="14">
        <f>IF(B71="W",(N71*Dane!$D$3)-Q71,(N71*Dane!$H$3)-Q71)</f>
        <v>0</v>
      </c>
      <c r="S71" s="14">
        <f t="shared" si="2"/>
        <v>247.47614400000001</v>
      </c>
      <c r="T71" s="14">
        <f t="shared" si="3"/>
        <v>24.747614400000003</v>
      </c>
      <c r="U71" s="14">
        <f t="shared" si="4"/>
        <v>49.495228800000007</v>
      </c>
      <c r="V71" s="33">
        <f t="shared" si="5"/>
        <v>272.22375840000001</v>
      </c>
      <c r="W71" s="34">
        <f t="shared" si="6"/>
        <v>296.97137280000004</v>
      </c>
      <c r="X71" s="49">
        <v>1092</v>
      </c>
      <c r="Y71" s="159">
        <f>X71*Dane!$D$6</f>
        <v>163.79999999999998</v>
      </c>
      <c r="Z71" s="35">
        <f>X71*Dane!$D$7</f>
        <v>327.59999999999997</v>
      </c>
      <c r="AA71" s="160">
        <f>X71*Dane!$D$8</f>
        <v>655.19999999999993</v>
      </c>
      <c r="AB71" s="89"/>
      <c r="AC71" s="17"/>
      <c r="AD71" s="17"/>
      <c r="AE71" s="94"/>
      <c r="AF71" s="94"/>
      <c r="AG71" s="94"/>
    </row>
    <row r="72" spans="1:33" ht="29.25" customHeight="1">
      <c r="A72" s="178">
        <f t="shared" si="17"/>
        <v>69</v>
      </c>
      <c r="B72" s="11" t="s">
        <v>99</v>
      </c>
      <c r="C72" s="24" t="s">
        <v>145</v>
      </c>
      <c r="D72" s="30" t="s">
        <v>467</v>
      </c>
      <c r="E72" s="85"/>
      <c r="F72" s="12">
        <v>0</v>
      </c>
      <c r="G72" s="13">
        <v>2</v>
      </c>
      <c r="H72" s="13">
        <v>1</v>
      </c>
      <c r="I72" s="32">
        <v>226.38198</v>
      </c>
      <c r="J72" s="14">
        <v>0</v>
      </c>
      <c r="K72" s="14">
        <f>F72*Dane!$C$14+G72*Dane!$C$15+H72*Dane!$C$16</f>
        <v>104</v>
      </c>
      <c r="L72" s="41">
        <f>F72*Dane!$F$14+G72*Dane!$F$15+H72*Dane!$F$17</f>
        <v>15</v>
      </c>
      <c r="M72" s="41">
        <f>F72*Dane!$H$14+G72*Dane!$H$15+H72*Dane!$H$16+(F72+G72+H72)*Dane!$C$22</f>
        <v>216</v>
      </c>
      <c r="N72" s="15">
        <f t="shared" ref="N72:N140" si="18">SUM(I72:M72)</f>
        <v>561.38198</v>
      </c>
      <c r="O72" s="14">
        <f>IF(B72="W",N72*Dane!$D$2,N72*Dane!$H$2)</f>
        <v>112.27639600000001</v>
      </c>
      <c r="P72" s="14">
        <f t="shared" si="1"/>
        <v>673.65837599999998</v>
      </c>
      <c r="Q72" s="14">
        <f>IF(B72="W",N72*Dane!$C$23,N72*Dane!$C$23)</f>
        <v>0</v>
      </c>
      <c r="R72" s="14">
        <f>IF(B72="W",(N72*Dane!$D$3)-Q72,(N72*Dane!$H$3)-Q72)</f>
        <v>0</v>
      </c>
      <c r="S72" s="14">
        <f t="shared" ref="S72:S140" si="19">SUM(P72:R72)</f>
        <v>673.65837599999998</v>
      </c>
      <c r="T72" s="14">
        <f t="shared" si="3"/>
        <v>67.365837600000006</v>
      </c>
      <c r="U72" s="14">
        <f t="shared" si="4"/>
        <v>134.73167520000001</v>
      </c>
      <c r="V72" s="33">
        <f t="shared" si="5"/>
        <v>741.02421359999994</v>
      </c>
      <c r="W72" s="34">
        <f t="shared" si="6"/>
        <v>808.39005120000002</v>
      </c>
      <c r="X72" s="49">
        <v>2448</v>
      </c>
      <c r="Y72" s="159">
        <f>X72*Dane!$D$6</f>
        <v>367.2</v>
      </c>
      <c r="Z72" s="35">
        <f>X72*Dane!$D$7</f>
        <v>734.4</v>
      </c>
      <c r="AA72" s="160">
        <f>X72*Dane!$D$8</f>
        <v>1468.8</v>
      </c>
      <c r="AB72" s="89"/>
      <c r="AC72" s="17"/>
      <c r="AD72" s="17"/>
    </row>
    <row r="73" spans="1:33" ht="29.25" customHeight="1">
      <c r="A73" s="178">
        <f t="shared" si="17"/>
        <v>70</v>
      </c>
      <c r="B73" s="11" t="s">
        <v>99</v>
      </c>
      <c r="C73" s="24" t="s">
        <v>146</v>
      </c>
      <c r="D73" s="30" t="s">
        <v>468</v>
      </c>
      <c r="E73" s="85"/>
      <c r="F73" s="12">
        <v>0</v>
      </c>
      <c r="G73" s="13">
        <v>3</v>
      </c>
      <c r="H73" s="13">
        <v>0.5</v>
      </c>
      <c r="I73" s="32">
        <v>116.82445499999999</v>
      </c>
      <c r="J73" s="14">
        <v>0</v>
      </c>
      <c r="K73" s="14">
        <f>F73*Dane!$C$14+G73*Dane!$C$15+H73*Dane!$C$16</f>
        <v>118</v>
      </c>
      <c r="L73" s="41">
        <f>F73*Dane!$F$14+G73*Dane!$F$15+H73*Dane!$F$17</f>
        <v>17.5</v>
      </c>
      <c r="M73" s="41">
        <f>F73*Dane!$H$14+G73*Dane!$H$15+H73*Dane!$H$16+(F73+G73+H73)*Dane!$C$22</f>
        <v>252</v>
      </c>
      <c r="N73" s="15">
        <f t="shared" si="18"/>
        <v>504.324455</v>
      </c>
      <c r="O73" s="14">
        <f>IF(B73="W",N73*Dane!$D$2,N73*Dane!$H$2)</f>
        <v>100.864891</v>
      </c>
      <c r="P73" s="14">
        <f t="shared" si="1"/>
        <v>605.189346</v>
      </c>
      <c r="Q73" s="14">
        <f>IF(B73="W",N73*Dane!$C$23,N73*Dane!$C$23)</f>
        <v>0</v>
      </c>
      <c r="R73" s="14">
        <f>IF(B73="W",(N73*Dane!$D$3)-Q73,(N73*Dane!$H$3)-Q73)</f>
        <v>0</v>
      </c>
      <c r="S73" s="14">
        <f t="shared" si="19"/>
        <v>605.189346</v>
      </c>
      <c r="T73" s="14">
        <f t="shared" si="3"/>
        <v>60.518934600000001</v>
      </c>
      <c r="U73" s="14">
        <f t="shared" si="4"/>
        <v>121.0378692</v>
      </c>
      <c r="V73" s="33">
        <f t="shared" si="5"/>
        <v>665.70828059999997</v>
      </c>
      <c r="W73" s="34">
        <f t="shared" si="6"/>
        <v>726.22721520000005</v>
      </c>
      <c r="X73" s="49" t="s">
        <v>2095</v>
      </c>
      <c r="Y73" s="159">
        <v>267.2115</v>
      </c>
      <c r="Z73" s="35">
        <v>534.423</v>
      </c>
      <c r="AA73" s="160">
        <v>1068.846</v>
      </c>
      <c r="AB73" s="89"/>
      <c r="AC73" s="17"/>
      <c r="AD73" s="17"/>
    </row>
    <row r="74" spans="1:33" ht="29.25" customHeight="1">
      <c r="A74" s="178">
        <f t="shared" si="17"/>
        <v>71</v>
      </c>
      <c r="B74" s="11" t="s">
        <v>99</v>
      </c>
      <c r="C74" s="24" t="s">
        <v>1902</v>
      </c>
      <c r="D74" s="30" t="s">
        <v>1903</v>
      </c>
      <c r="E74" s="85"/>
      <c r="F74" s="12">
        <v>0</v>
      </c>
      <c r="G74" s="31">
        <v>3</v>
      </c>
      <c r="H74" s="31">
        <v>0.5</v>
      </c>
      <c r="I74" s="32">
        <v>147.34153499999999</v>
      </c>
      <c r="J74" s="14">
        <v>0</v>
      </c>
      <c r="K74" s="14">
        <f>F74*Dane!$C$14+G74*Dane!$C$15+H74*Dane!$C$16</f>
        <v>118</v>
      </c>
      <c r="L74" s="41">
        <f>F74*Dane!$F$14+G74*Dane!$F$15+H74*Dane!$F$17</f>
        <v>17.5</v>
      </c>
      <c r="M74" s="41">
        <f>F74*Dane!$H$14+G74*Dane!$H$15+H74*Dane!$H$16+(F74+G74+H74)*Dane!$C$22</f>
        <v>252</v>
      </c>
      <c r="N74" s="15">
        <f t="shared" si="18"/>
        <v>534.84153500000002</v>
      </c>
      <c r="O74" s="14">
        <f>IF(B74="W",N74*Dane!$D$2,N74*Dane!$H$2)</f>
        <v>106.96830700000001</v>
      </c>
      <c r="P74" s="14">
        <f>SUM(N74:O74)</f>
        <v>641.809842</v>
      </c>
      <c r="Q74" s="14">
        <f>IF(B74="W",N74*Dane!$C$23,N74*Dane!$C$23)</f>
        <v>0</v>
      </c>
      <c r="R74" s="14">
        <f>IF(B74="W",(N74*Dane!$D$3)-Q74,(N74*Dane!$H$3)-Q74)</f>
        <v>0</v>
      </c>
      <c r="S74" s="14">
        <f t="shared" si="19"/>
        <v>641.809842</v>
      </c>
      <c r="T74" s="14">
        <f>S74*0.1</f>
        <v>64.180984199999997</v>
      </c>
      <c r="U74" s="14">
        <f>S74*0.2</f>
        <v>128.36196839999999</v>
      </c>
      <c r="V74" s="33">
        <f>SUM(S74:T74)</f>
        <v>705.99082620000001</v>
      </c>
      <c r="W74" s="34">
        <f>SUM(S74,U74)</f>
        <v>770.17181040000003</v>
      </c>
      <c r="X74" s="48">
        <v>1781.41</v>
      </c>
      <c r="Y74" s="159">
        <f>X74*Dane!$D$6</f>
        <v>267.2115</v>
      </c>
      <c r="Z74" s="35">
        <f>X74*Dane!$D$7</f>
        <v>534.423</v>
      </c>
      <c r="AA74" s="160">
        <f>X74*Dane!$D$8</f>
        <v>1068.846</v>
      </c>
      <c r="AB74" s="89"/>
      <c r="AC74" s="17"/>
      <c r="AD74" s="17"/>
    </row>
    <row r="75" spans="1:33" ht="29.25" customHeight="1">
      <c r="A75" s="178">
        <f t="shared" si="17"/>
        <v>72</v>
      </c>
      <c r="B75" s="11" t="s">
        <v>99</v>
      </c>
      <c r="C75" s="24" t="s">
        <v>2092</v>
      </c>
      <c r="D75" s="30" t="s">
        <v>2093</v>
      </c>
      <c r="E75" s="163">
        <v>43178</v>
      </c>
      <c r="F75" s="12">
        <v>0</v>
      </c>
      <c r="G75" s="31">
        <v>1</v>
      </c>
      <c r="H75" s="31">
        <v>1</v>
      </c>
      <c r="I75" s="32">
        <v>463.75</v>
      </c>
      <c r="J75" s="14">
        <v>0</v>
      </c>
      <c r="K75" s="14">
        <f>F75*Dane!$C$14+G75*Dane!$C$15+H75*Dane!$C$16</f>
        <v>71</v>
      </c>
      <c r="L75" s="41">
        <f>F75*Dane!$F$14+G75*Dane!$F$15+H75*Dane!$F$17</f>
        <v>10</v>
      </c>
      <c r="M75" s="41">
        <f>F75*Dane!$H$14+G75*Dane!$H$15+H75*Dane!$H$16+(F75+G75+H75)*Dane!$C$22</f>
        <v>144</v>
      </c>
      <c r="N75" s="15">
        <f t="shared" ref="N75" si="20">SUM(I75:M75)</f>
        <v>688.75</v>
      </c>
      <c r="O75" s="14">
        <f>IF(B75="W",N75*Dane!$D$2,N75*Dane!$H$2)</f>
        <v>137.75</v>
      </c>
      <c r="P75" s="14">
        <f>SUM(N75:O75)</f>
        <v>826.5</v>
      </c>
      <c r="Q75" s="14">
        <f>IF(B75="W",N75*Dane!$C$23,N75*Dane!$C$23)</f>
        <v>0</v>
      </c>
      <c r="R75" s="14">
        <f>IF(B75="W",(N75*Dane!$D$3)-Q75,(N75*Dane!$H$3)-Q75)</f>
        <v>0</v>
      </c>
      <c r="S75" s="14">
        <f t="shared" ref="S75" si="21">SUM(P75:R75)</f>
        <v>826.5</v>
      </c>
      <c r="T75" s="14">
        <f>S75*0.1</f>
        <v>82.65</v>
      </c>
      <c r="U75" s="14">
        <f>S75*0.2</f>
        <v>165.3</v>
      </c>
      <c r="V75" s="33">
        <f>SUM(S75:T75)</f>
        <v>909.15</v>
      </c>
      <c r="W75" s="34">
        <f>SUM(S75,U75)</f>
        <v>991.8</v>
      </c>
      <c r="X75" s="48">
        <v>6940</v>
      </c>
      <c r="Y75" s="159">
        <f>X75*Dane!$D$6</f>
        <v>1041</v>
      </c>
      <c r="Z75" s="35">
        <f>X75*Dane!$D$7</f>
        <v>2082</v>
      </c>
      <c r="AA75" s="160">
        <f>X75*Dane!$D$8</f>
        <v>4164</v>
      </c>
      <c r="AB75" s="89"/>
      <c r="AC75" s="17"/>
      <c r="AD75" s="17"/>
    </row>
    <row r="76" spans="1:33" ht="29.25" customHeight="1">
      <c r="A76" s="178">
        <f t="shared" si="17"/>
        <v>73</v>
      </c>
      <c r="B76" s="11" t="s">
        <v>99</v>
      </c>
      <c r="C76" s="24" t="s">
        <v>2074</v>
      </c>
      <c r="D76" s="30" t="s">
        <v>2076</v>
      </c>
      <c r="E76" s="163">
        <v>43116</v>
      </c>
      <c r="F76" s="12">
        <v>0</v>
      </c>
      <c r="G76" s="31">
        <v>8.4</v>
      </c>
      <c r="H76" s="31">
        <v>1</v>
      </c>
      <c r="I76" s="32">
        <v>798.73</v>
      </c>
      <c r="J76" s="14">
        <v>0</v>
      </c>
      <c r="K76" s="14">
        <f>F76*Dane!$C$14+G76*Dane!$C$15+H76*Dane!$C$16</f>
        <v>315.2</v>
      </c>
      <c r="L76" s="41">
        <f>F76*Dane!$F$14+G76*Dane!$F$15+H76*Dane!$F$17</f>
        <v>47</v>
      </c>
      <c r="M76" s="41">
        <f>F76*Dane!$H$14+G76*Dane!$H$15+H76*Dane!$H$16+(F76+G76+H76)*Dane!$C$22</f>
        <v>676.80000000000007</v>
      </c>
      <c r="N76" s="15">
        <f t="shared" ref="N76:N77" si="22">SUM(I76:M76)</f>
        <v>1837.73</v>
      </c>
      <c r="O76" s="14">
        <f>IF(B76="W",N76*Dane!$D$2,N76*Dane!$H$2)</f>
        <v>367.54600000000005</v>
      </c>
      <c r="P76" s="14">
        <f t="shared" ref="P76:P77" si="23">SUM(N76:O76)</f>
        <v>2205.2759999999998</v>
      </c>
      <c r="Q76" s="14">
        <f>IF(B76="W",N76*Dane!$C$23,N76*Dane!$C$23)</f>
        <v>0</v>
      </c>
      <c r="R76" s="14">
        <f>IF(B76="W",(N76*Dane!$D$3)-Q76,(N76*Dane!$H$3)-Q76)</f>
        <v>0</v>
      </c>
      <c r="S76" s="14">
        <f t="shared" ref="S76:S77" si="24">SUM(P76:R76)</f>
        <v>2205.2759999999998</v>
      </c>
      <c r="T76" s="14">
        <f t="shared" ref="T76:T77" si="25">S76*0.1</f>
        <v>220.52760000000001</v>
      </c>
      <c r="U76" s="14">
        <f t="shared" ref="U76:U77" si="26">S76*0.2</f>
        <v>441.05520000000001</v>
      </c>
      <c r="V76" s="33">
        <f t="shared" ref="V76:V77" si="27">SUM(S76:T76)</f>
        <v>2425.8035999999997</v>
      </c>
      <c r="W76" s="34">
        <f t="shared" ref="W76:W77" si="28">SUM(S76,U76)</f>
        <v>2646.3311999999996</v>
      </c>
      <c r="X76" s="48">
        <v>6754</v>
      </c>
      <c r="Y76" s="159">
        <f>X76*Dane!$D$6</f>
        <v>1013.0999999999999</v>
      </c>
      <c r="Z76" s="35">
        <f>X76*Dane!$D$7</f>
        <v>2026.1999999999998</v>
      </c>
      <c r="AA76" s="160">
        <f>X76*Dane!$D$8</f>
        <v>4052.3999999999996</v>
      </c>
      <c r="AB76" s="89"/>
      <c r="AC76" s="17"/>
      <c r="AD76" s="17"/>
    </row>
    <row r="77" spans="1:33" ht="29.25" customHeight="1">
      <c r="A77" s="178">
        <f t="shared" si="17"/>
        <v>74</v>
      </c>
      <c r="B77" s="11" t="s">
        <v>99</v>
      </c>
      <c r="C77" s="24" t="s">
        <v>2075</v>
      </c>
      <c r="D77" s="30" t="s">
        <v>2077</v>
      </c>
      <c r="E77" s="163">
        <v>43116</v>
      </c>
      <c r="F77" s="12">
        <v>0</v>
      </c>
      <c r="G77" s="31">
        <v>2.65</v>
      </c>
      <c r="H77" s="31">
        <v>0.2</v>
      </c>
      <c r="I77" s="32">
        <v>334</v>
      </c>
      <c r="J77" s="14">
        <v>0</v>
      </c>
      <c r="K77" s="14">
        <f>F77*Dane!$C$14+G77*Dane!$C$15+H77*Dane!$C$16</f>
        <v>95.05</v>
      </c>
      <c r="L77" s="41">
        <f>F77*Dane!$F$14+G77*Dane!$F$15+H77*Dane!$F$17</f>
        <v>14.25</v>
      </c>
      <c r="M77" s="41">
        <f>F77*Dane!$H$14+G77*Dane!$H$15+H77*Dane!$H$16+(F77+G77+H77)*Dane!$C$22</f>
        <v>205.2</v>
      </c>
      <c r="N77" s="15">
        <f t="shared" si="22"/>
        <v>648.5</v>
      </c>
      <c r="O77" s="14">
        <f>IF(B77="W",N77*Dane!$D$2,N77*Dane!$H$2)</f>
        <v>129.70000000000002</v>
      </c>
      <c r="P77" s="14">
        <f t="shared" si="23"/>
        <v>778.2</v>
      </c>
      <c r="Q77" s="14">
        <f>IF(B77="W",N77*Dane!$C$23,N77*Dane!$C$23)</f>
        <v>0</v>
      </c>
      <c r="R77" s="14">
        <f>IF(B77="W",(N77*Dane!$D$3)-Q77,(N77*Dane!$H$3)-Q77)</f>
        <v>0</v>
      </c>
      <c r="S77" s="14">
        <f t="shared" si="24"/>
        <v>778.2</v>
      </c>
      <c r="T77" s="14">
        <f t="shared" si="25"/>
        <v>77.820000000000007</v>
      </c>
      <c r="U77" s="14">
        <f t="shared" si="26"/>
        <v>155.64000000000001</v>
      </c>
      <c r="V77" s="33">
        <f t="shared" si="27"/>
        <v>856.0200000000001</v>
      </c>
      <c r="W77" s="34">
        <f t="shared" si="28"/>
        <v>933.84</v>
      </c>
      <c r="X77" s="48">
        <v>3628</v>
      </c>
      <c r="Y77" s="159">
        <f>X77*Dane!$D$6</f>
        <v>544.19999999999993</v>
      </c>
      <c r="Z77" s="35">
        <f>X77*Dane!$D$7</f>
        <v>1088.3999999999999</v>
      </c>
      <c r="AA77" s="160">
        <f>X77*Dane!$D$8</f>
        <v>2176.7999999999997</v>
      </c>
      <c r="AB77" s="89"/>
      <c r="AC77" s="17"/>
      <c r="AD77" s="17"/>
    </row>
    <row r="78" spans="1:33" ht="29.25" customHeight="1">
      <c r="A78" s="178">
        <f t="shared" si="17"/>
        <v>75</v>
      </c>
      <c r="B78" s="11" t="s">
        <v>100</v>
      </c>
      <c r="C78" s="24" t="s">
        <v>1689</v>
      </c>
      <c r="D78" s="30" t="s">
        <v>1706</v>
      </c>
      <c r="E78" s="85"/>
      <c r="F78" s="12">
        <v>0</v>
      </c>
      <c r="G78" s="31">
        <v>0</v>
      </c>
      <c r="H78" s="31">
        <v>0</v>
      </c>
      <c r="I78" s="32">
        <v>322.08</v>
      </c>
      <c r="J78" s="14">
        <v>0</v>
      </c>
      <c r="K78" s="14">
        <f>F78*Dane!$C$14+G78*Dane!$C$15+H78*Dane!$C$16</f>
        <v>0</v>
      </c>
      <c r="L78" s="41">
        <f>F78*Dane!$F$14+G78*Dane!$F$15+H78*Dane!$F$17</f>
        <v>0</v>
      </c>
      <c r="M78" s="41">
        <f>F78*Dane!$H$14+G78*Dane!$H$15+H78*Dane!$H$16+(F78+G78+H78)*Dane!$C$22</f>
        <v>0</v>
      </c>
      <c r="N78" s="15">
        <f t="shared" si="18"/>
        <v>322.08</v>
      </c>
      <c r="O78" s="14">
        <f>IF(B78="W",N78*Dane!$D$2,N78*Dane!$H$2)</f>
        <v>64.415999999999997</v>
      </c>
      <c r="P78" s="14">
        <f t="shared" ref="P78:P94" si="29">SUM(N78:O78)</f>
        <v>386.49599999999998</v>
      </c>
      <c r="Q78" s="14">
        <f>IF(B78="W",N78*Dane!$C$23,N78*Dane!$C$23)</f>
        <v>0</v>
      </c>
      <c r="R78" s="14">
        <f>IF(B78="W",(N78*Dane!$D$3)-Q78,(N78*Dane!$H$3)-Q78)</f>
        <v>0</v>
      </c>
      <c r="S78" s="14">
        <f t="shared" si="19"/>
        <v>386.49599999999998</v>
      </c>
      <c r="T78" s="14">
        <f t="shared" ref="T78:T94" si="30">S78*0.1</f>
        <v>38.6496</v>
      </c>
      <c r="U78" s="14">
        <f t="shared" ref="U78:U94" si="31">S78*0.2</f>
        <v>77.299199999999999</v>
      </c>
      <c r="V78" s="33">
        <f t="shared" ref="V78:V94" si="32">SUM(S78:T78)</f>
        <v>425.1456</v>
      </c>
      <c r="W78" s="34">
        <f t="shared" ref="W78:W94" si="33">SUM(S78,U78)</f>
        <v>463.79519999999997</v>
      </c>
      <c r="X78" s="48">
        <v>417.99542399999996</v>
      </c>
      <c r="Y78" s="159"/>
      <c r="Z78" s="35"/>
      <c r="AA78" s="160"/>
      <c r="AB78" s="89"/>
      <c r="AC78" s="17"/>
      <c r="AD78" s="17"/>
    </row>
    <row r="79" spans="1:33" ht="29.25" customHeight="1">
      <c r="A79" s="178">
        <f t="shared" si="17"/>
        <v>76</v>
      </c>
      <c r="B79" s="11" t="s">
        <v>100</v>
      </c>
      <c r="C79" s="24" t="s">
        <v>1690</v>
      </c>
      <c r="D79" s="30" t="s">
        <v>1707</v>
      </c>
      <c r="E79" s="85"/>
      <c r="F79" s="12">
        <v>0</v>
      </c>
      <c r="G79" s="31">
        <v>0</v>
      </c>
      <c r="H79" s="31">
        <v>0</v>
      </c>
      <c r="I79" s="32">
        <v>327.11250000000001</v>
      </c>
      <c r="J79" s="14">
        <v>0</v>
      </c>
      <c r="K79" s="14">
        <f>F79*Dane!$C$14+G79*Dane!$C$15+H79*Dane!$C$16</f>
        <v>0</v>
      </c>
      <c r="L79" s="41">
        <f>F79*Dane!$F$14+G79*Dane!$F$15+H79*Dane!$F$17</f>
        <v>0</v>
      </c>
      <c r="M79" s="41">
        <f>F79*Dane!$H$14+G79*Dane!$H$15+H79*Dane!$H$16+(F79+G79+H79)*Dane!$C$22</f>
        <v>0</v>
      </c>
      <c r="N79" s="15">
        <f t="shared" si="18"/>
        <v>327.11250000000001</v>
      </c>
      <c r="O79" s="14">
        <f>IF(B79="W",N79*Dane!$D$2,N79*Dane!$H$2)</f>
        <v>65.422499999999999</v>
      </c>
      <c r="P79" s="14">
        <f t="shared" si="29"/>
        <v>392.53500000000003</v>
      </c>
      <c r="Q79" s="14">
        <f>IF(B79="W",N79*Dane!$C$23,N79*Dane!$C$23)</f>
        <v>0</v>
      </c>
      <c r="R79" s="14">
        <f>IF(B79="W",(N79*Dane!$D$3)-Q79,(N79*Dane!$H$3)-Q79)</f>
        <v>0</v>
      </c>
      <c r="S79" s="14">
        <f t="shared" si="19"/>
        <v>392.53500000000003</v>
      </c>
      <c r="T79" s="14">
        <f t="shared" si="30"/>
        <v>39.253500000000003</v>
      </c>
      <c r="U79" s="14">
        <f t="shared" si="31"/>
        <v>78.507000000000005</v>
      </c>
      <c r="V79" s="33">
        <f t="shared" si="32"/>
        <v>431.7885</v>
      </c>
      <c r="W79" s="34">
        <f t="shared" si="33"/>
        <v>471.04200000000003</v>
      </c>
      <c r="X79" s="48">
        <v>424.52660249999997</v>
      </c>
      <c r="Y79" s="159"/>
      <c r="Z79" s="35"/>
      <c r="AA79" s="160"/>
      <c r="AB79" s="89"/>
      <c r="AC79" s="17"/>
      <c r="AD79" s="17"/>
    </row>
    <row r="80" spans="1:33" ht="29.25" customHeight="1">
      <c r="A80" s="178">
        <f t="shared" si="17"/>
        <v>77</v>
      </c>
      <c r="B80" s="11" t="s">
        <v>100</v>
      </c>
      <c r="C80" s="24" t="s">
        <v>1691</v>
      </c>
      <c r="D80" s="30" t="s">
        <v>1708</v>
      </c>
      <c r="E80" s="85"/>
      <c r="F80" s="12">
        <v>0</v>
      </c>
      <c r="G80" s="31">
        <v>0</v>
      </c>
      <c r="H80" s="31">
        <v>0</v>
      </c>
      <c r="I80" s="32">
        <v>332.14499999999998</v>
      </c>
      <c r="J80" s="14">
        <v>0</v>
      </c>
      <c r="K80" s="14">
        <f>F80*Dane!$C$14+G80*Dane!$C$15+H80*Dane!$C$16</f>
        <v>0</v>
      </c>
      <c r="L80" s="41">
        <f>F80*Dane!$F$14+G80*Dane!$F$15+H80*Dane!$F$17</f>
        <v>0</v>
      </c>
      <c r="M80" s="41">
        <f>F80*Dane!$H$14+G80*Dane!$H$15+H80*Dane!$H$16+(F80+G80+H80)*Dane!$C$22</f>
        <v>0</v>
      </c>
      <c r="N80" s="15">
        <f t="shared" si="18"/>
        <v>332.14499999999998</v>
      </c>
      <c r="O80" s="14">
        <f>IF(B80="W",N80*Dane!$D$2,N80*Dane!$H$2)</f>
        <v>66.429000000000002</v>
      </c>
      <c r="P80" s="14">
        <f t="shared" si="29"/>
        <v>398.57399999999996</v>
      </c>
      <c r="Q80" s="14">
        <f>IF(B80="W",N80*Dane!$C$23,N80*Dane!$C$23)</f>
        <v>0</v>
      </c>
      <c r="R80" s="14">
        <f>IF(B80="W",(N80*Dane!$D$3)-Q80,(N80*Dane!$H$3)-Q80)</f>
        <v>0</v>
      </c>
      <c r="S80" s="14">
        <f t="shared" si="19"/>
        <v>398.57399999999996</v>
      </c>
      <c r="T80" s="14">
        <f t="shared" si="30"/>
        <v>39.857399999999998</v>
      </c>
      <c r="U80" s="14">
        <f t="shared" si="31"/>
        <v>79.714799999999997</v>
      </c>
      <c r="V80" s="33">
        <f t="shared" si="32"/>
        <v>438.43139999999994</v>
      </c>
      <c r="W80" s="34">
        <f t="shared" si="33"/>
        <v>478.28879999999992</v>
      </c>
      <c r="X80" s="48">
        <v>431.05778100000003</v>
      </c>
      <c r="Y80" s="159"/>
      <c r="Z80" s="35"/>
      <c r="AA80" s="160"/>
      <c r="AB80" s="89"/>
      <c r="AC80" s="17"/>
      <c r="AD80" s="17"/>
    </row>
    <row r="81" spans="1:30" ht="29.25" customHeight="1">
      <c r="A81" s="178">
        <f t="shared" si="17"/>
        <v>78</v>
      </c>
      <c r="B81" s="11" t="s">
        <v>100</v>
      </c>
      <c r="C81" s="24" t="s">
        <v>1692</v>
      </c>
      <c r="D81" s="30" t="s">
        <v>1709</v>
      </c>
      <c r="E81" s="85"/>
      <c r="F81" s="12">
        <v>0</v>
      </c>
      <c r="G81" s="31">
        <v>0</v>
      </c>
      <c r="H81" s="31">
        <v>0</v>
      </c>
      <c r="I81" s="32">
        <v>352.27499999999998</v>
      </c>
      <c r="J81" s="14">
        <v>0</v>
      </c>
      <c r="K81" s="14">
        <f>F81*Dane!$C$14+G81*Dane!$C$15+H81*Dane!$C$16</f>
        <v>0</v>
      </c>
      <c r="L81" s="41">
        <f>F81*Dane!$F$14+G81*Dane!$F$15+H81*Dane!$F$17</f>
        <v>0</v>
      </c>
      <c r="M81" s="41">
        <f>F81*Dane!$H$14+G81*Dane!$H$15+H81*Dane!$H$16+(F81+G81+H81)*Dane!$C$22</f>
        <v>0</v>
      </c>
      <c r="N81" s="15">
        <f t="shared" si="18"/>
        <v>352.27499999999998</v>
      </c>
      <c r="O81" s="14">
        <f>IF(B81="W",N81*Dane!$D$2,N81*Dane!$H$2)</f>
        <v>70.454999999999998</v>
      </c>
      <c r="P81" s="14">
        <f t="shared" si="29"/>
        <v>422.72999999999996</v>
      </c>
      <c r="Q81" s="14">
        <f>IF(B81="W",N81*Dane!$C$23,N81*Dane!$C$23)</f>
        <v>0</v>
      </c>
      <c r="R81" s="14">
        <f>IF(B81="W",(N81*Dane!$D$3)-Q81,(N81*Dane!$H$3)-Q81)</f>
        <v>0</v>
      </c>
      <c r="S81" s="14">
        <f t="shared" si="19"/>
        <v>422.72999999999996</v>
      </c>
      <c r="T81" s="14">
        <f t="shared" si="30"/>
        <v>42.272999999999996</v>
      </c>
      <c r="U81" s="14">
        <f t="shared" si="31"/>
        <v>84.545999999999992</v>
      </c>
      <c r="V81" s="33">
        <f t="shared" si="32"/>
        <v>465.00299999999993</v>
      </c>
      <c r="W81" s="34">
        <f t="shared" si="33"/>
        <v>507.27599999999995</v>
      </c>
      <c r="X81" s="48">
        <v>457.18249499999996</v>
      </c>
      <c r="Y81" s="159"/>
      <c r="Z81" s="35"/>
      <c r="AA81" s="160"/>
      <c r="AB81" s="89"/>
      <c r="AC81" s="17"/>
      <c r="AD81" s="17"/>
    </row>
    <row r="82" spans="1:30" ht="29.25" customHeight="1">
      <c r="A82" s="178">
        <f t="shared" si="17"/>
        <v>79</v>
      </c>
      <c r="B82" s="11" t="s">
        <v>100</v>
      </c>
      <c r="C82" s="24" t="s">
        <v>1693</v>
      </c>
      <c r="D82" s="30" t="s">
        <v>1710</v>
      </c>
      <c r="E82" s="85"/>
      <c r="F82" s="12">
        <v>0</v>
      </c>
      <c r="G82" s="31">
        <v>0</v>
      </c>
      <c r="H82" s="31">
        <v>0</v>
      </c>
      <c r="I82" s="32">
        <v>362.34</v>
      </c>
      <c r="J82" s="14">
        <v>0</v>
      </c>
      <c r="K82" s="14">
        <f>F82*Dane!$C$14+G82*Dane!$C$15+H82*Dane!$C$16</f>
        <v>0</v>
      </c>
      <c r="L82" s="41">
        <f>F82*Dane!$F$14+G82*Dane!$F$15+H82*Dane!$F$17</f>
        <v>0</v>
      </c>
      <c r="M82" s="41">
        <f>F82*Dane!$H$14+G82*Dane!$H$15+H82*Dane!$H$16+(F82+G82+H82)*Dane!$C$22</f>
        <v>0</v>
      </c>
      <c r="N82" s="15">
        <f t="shared" si="18"/>
        <v>362.34</v>
      </c>
      <c r="O82" s="14">
        <f>IF(B82="W",N82*Dane!$D$2,N82*Dane!$H$2)</f>
        <v>72.468000000000004</v>
      </c>
      <c r="P82" s="14">
        <f t="shared" si="29"/>
        <v>434.80799999999999</v>
      </c>
      <c r="Q82" s="14">
        <f>IF(B82="W",N82*Dane!$C$23,N82*Dane!$C$23)</f>
        <v>0</v>
      </c>
      <c r="R82" s="14">
        <f>IF(B82="W",(N82*Dane!$D$3)-Q82,(N82*Dane!$H$3)-Q82)</f>
        <v>0</v>
      </c>
      <c r="S82" s="14">
        <f t="shared" si="19"/>
        <v>434.80799999999999</v>
      </c>
      <c r="T82" s="14">
        <f t="shared" si="30"/>
        <v>43.480800000000002</v>
      </c>
      <c r="U82" s="14">
        <f t="shared" si="31"/>
        <v>86.961600000000004</v>
      </c>
      <c r="V82" s="33">
        <f t="shared" si="32"/>
        <v>478.28879999999998</v>
      </c>
      <c r="W82" s="34">
        <f t="shared" si="33"/>
        <v>521.76959999999997</v>
      </c>
      <c r="X82" s="48">
        <v>470.24485200000004</v>
      </c>
      <c r="Y82" s="159"/>
      <c r="Z82" s="35"/>
      <c r="AA82" s="160"/>
      <c r="AB82" s="89"/>
      <c r="AC82" s="17"/>
      <c r="AD82" s="17"/>
    </row>
    <row r="83" spans="1:30" ht="29.25" customHeight="1">
      <c r="A83" s="178">
        <f t="shared" si="17"/>
        <v>80</v>
      </c>
      <c r="B83" s="11" t="s">
        <v>100</v>
      </c>
      <c r="C83" s="24" t="s">
        <v>1694</v>
      </c>
      <c r="D83" s="30" t="s">
        <v>1711</v>
      </c>
      <c r="E83" s="85"/>
      <c r="F83" s="12">
        <v>0</v>
      </c>
      <c r="G83" s="31">
        <v>0</v>
      </c>
      <c r="H83" s="31">
        <v>0</v>
      </c>
      <c r="I83" s="32">
        <v>372.40499999999997</v>
      </c>
      <c r="J83" s="14">
        <v>0</v>
      </c>
      <c r="K83" s="14">
        <f>F83*Dane!$C$14+G83*Dane!$C$15+H83*Dane!$C$16</f>
        <v>0</v>
      </c>
      <c r="L83" s="41">
        <f>F83*Dane!$F$14+G83*Dane!$F$15+H83*Dane!$F$17</f>
        <v>0</v>
      </c>
      <c r="M83" s="41">
        <f>F83*Dane!$H$14+G83*Dane!$H$15+H83*Dane!$H$16+(F83+G83+H83)*Dane!$C$22</f>
        <v>0</v>
      </c>
      <c r="N83" s="15">
        <f t="shared" si="18"/>
        <v>372.40499999999997</v>
      </c>
      <c r="O83" s="14">
        <f>IF(B83="W",N83*Dane!$D$2,N83*Dane!$H$2)</f>
        <v>74.480999999999995</v>
      </c>
      <c r="P83" s="14">
        <f t="shared" si="29"/>
        <v>446.88599999999997</v>
      </c>
      <c r="Q83" s="14">
        <f>IF(B83="W",N83*Dane!$C$23,N83*Dane!$C$23)</f>
        <v>0</v>
      </c>
      <c r="R83" s="14">
        <f>IF(B83="W",(N83*Dane!$D$3)-Q83,(N83*Dane!$H$3)-Q83)</f>
        <v>0</v>
      </c>
      <c r="S83" s="14">
        <f t="shared" si="19"/>
        <v>446.88599999999997</v>
      </c>
      <c r="T83" s="14">
        <f t="shared" si="30"/>
        <v>44.688600000000001</v>
      </c>
      <c r="U83" s="14">
        <f t="shared" si="31"/>
        <v>89.377200000000002</v>
      </c>
      <c r="V83" s="33">
        <f t="shared" si="32"/>
        <v>491.57459999999998</v>
      </c>
      <c r="W83" s="34">
        <f t="shared" si="33"/>
        <v>536.26319999999998</v>
      </c>
      <c r="X83" s="48">
        <v>483.30720899999994</v>
      </c>
      <c r="Y83" s="159"/>
      <c r="Z83" s="35"/>
      <c r="AA83" s="160"/>
      <c r="AB83" s="89"/>
      <c r="AC83" s="17"/>
      <c r="AD83" s="17"/>
    </row>
    <row r="84" spans="1:30" ht="29.25" customHeight="1">
      <c r="A84" s="178">
        <f t="shared" si="17"/>
        <v>81</v>
      </c>
      <c r="B84" s="11" t="s">
        <v>100</v>
      </c>
      <c r="C84" s="24" t="s">
        <v>1695</v>
      </c>
      <c r="D84" s="30" t="s">
        <v>1712</v>
      </c>
      <c r="E84" s="85"/>
      <c r="F84" s="12">
        <v>0</v>
      </c>
      <c r="G84" s="31">
        <v>0</v>
      </c>
      <c r="H84" s="31">
        <v>0</v>
      </c>
      <c r="I84" s="32">
        <v>377.4375</v>
      </c>
      <c r="J84" s="14">
        <v>0</v>
      </c>
      <c r="K84" s="14">
        <f>F84*Dane!$C$14+G84*Dane!$C$15+H84*Dane!$C$16</f>
        <v>0</v>
      </c>
      <c r="L84" s="41">
        <f>F84*Dane!$F$14+G84*Dane!$F$15+H84*Dane!$F$17</f>
        <v>0</v>
      </c>
      <c r="M84" s="41">
        <f>F84*Dane!$H$14+G84*Dane!$H$15+H84*Dane!$H$16+(F84+G84+H84)*Dane!$C$22</f>
        <v>0</v>
      </c>
      <c r="N84" s="15">
        <f t="shared" si="18"/>
        <v>377.4375</v>
      </c>
      <c r="O84" s="14">
        <f>IF(B84="W",N84*Dane!$D$2,N84*Dane!$H$2)</f>
        <v>75.487499999999997</v>
      </c>
      <c r="P84" s="14">
        <f t="shared" si="29"/>
        <v>452.92500000000001</v>
      </c>
      <c r="Q84" s="14">
        <f>IF(B84="W",N84*Dane!$C$23,N84*Dane!$C$23)</f>
        <v>0</v>
      </c>
      <c r="R84" s="14">
        <f>IF(B84="W",(N84*Dane!$D$3)-Q84,(N84*Dane!$H$3)-Q84)</f>
        <v>0</v>
      </c>
      <c r="S84" s="14">
        <f t="shared" si="19"/>
        <v>452.92500000000001</v>
      </c>
      <c r="T84" s="14">
        <f t="shared" si="30"/>
        <v>45.292500000000004</v>
      </c>
      <c r="U84" s="14">
        <f t="shared" si="31"/>
        <v>90.585000000000008</v>
      </c>
      <c r="V84" s="33">
        <f t="shared" si="32"/>
        <v>498.21750000000003</v>
      </c>
      <c r="W84" s="34">
        <f t="shared" si="33"/>
        <v>543.51</v>
      </c>
      <c r="X84" s="48">
        <v>489.83838749999995</v>
      </c>
      <c r="Y84" s="159"/>
      <c r="Z84" s="35"/>
      <c r="AA84" s="160"/>
      <c r="AB84" s="89"/>
      <c r="AC84" s="17"/>
      <c r="AD84" s="17"/>
    </row>
    <row r="85" spans="1:30" ht="29.25" customHeight="1">
      <c r="A85" s="178">
        <f t="shared" si="17"/>
        <v>82</v>
      </c>
      <c r="B85" s="11" t="s">
        <v>100</v>
      </c>
      <c r="C85" s="24" t="s">
        <v>1696</v>
      </c>
      <c r="D85" s="30" t="s">
        <v>1713</v>
      </c>
      <c r="E85" s="85"/>
      <c r="F85" s="12">
        <v>0</v>
      </c>
      <c r="G85" s="31">
        <v>0</v>
      </c>
      <c r="H85" s="31">
        <v>0</v>
      </c>
      <c r="I85" s="32">
        <v>362.34</v>
      </c>
      <c r="J85" s="14">
        <v>0</v>
      </c>
      <c r="K85" s="14">
        <f>F85*Dane!$C$14+G85*Dane!$C$15+H85*Dane!$C$16</f>
        <v>0</v>
      </c>
      <c r="L85" s="41">
        <f>F85*Dane!$F$14+G85*Dane!$F$15+H85*Dane!$F$17</f>
        <v>0</v>
      </c>
      <c r="M85" s="41">
        <f>F85*Dane!$H$14+G85*Dane!$H$15+H85*Dane!$H$16+(F85+G85+H85)*Dane!$C$22</f>
        <v>0</v>
      </c>
      <c r="N85" s="15">
        <f t="shared" si="18"/>
        <v>362.34</v>
      </c>
      <c r="O85" s="14">
        <f>IF(B85="W",N85*Dane!$D$2,N85*Dane!$H$2)</f>
        <v>72.468000000000004</v>
      </c>
      <c r="P85" s="14">
        <f t="shared" si="29"/>
        <v>434.80799999999999</v>
      </c>
      <c r="Q85" s="14">
        <f>IF(B85="W",N85*Dane!$C$23,N85*Dane!$C$23)</f>
        <v>0</v>
      </c>
      <c r="R85" s="14">
        <f>IF(B85="W",(N85*Dane!$D$3)-Q85,(N85*Dane!$H$3)-Q85)</f>
        <v>0</v>
      </c>
      <c r="S85" s="14">
        <f t="shared" si="19"/>
        <v>434.80799999999999</v>
      </c>
      <c r="T85" s="14">
        <f t="shared" si="30"/>
        <v>43.480800000000002</v>
      </c>
      <c r="U85" s="14">
        <f t="shared" si="31"/>
        <v>86.961600000000004</v>
      </c>
      <c r="V85" s="33">
        <f t="shared" si="32"/>
        <v>478.28879999999998</v>
      </c>
      <c r="W85" s="34">
        <f t="shared" si="33"/>
        <v>521.76959999999997</v>
      </c>
      <c r="X85" s="48">
        <v>470.24485200000004</v>
      </c>
      <c r="Y85" s="159"/>
      <c r="Z85" s="35"/>
      <c r="AA85" s="160"/>
      <c r="AB85" s="89"/>
      <c r="AC85" s="17"/>
      <c r="AD85" s="17"/>
    </row>
    <row r="86" spans="1:30" ht="29.25" customHeight="1">
      <c r="A86" s="178">
        <f t="shared" si="17"/>
        <v>83</v>
      </c>
      <c r="B86" s="11" t="s">
        <v>100</v>
      </c>
      <c r="C86" s="24" t="s">
        <v>1697</v>
      </c>
      <c r="D86" s="30" t="s">
        <v>1714</v>
      </c>
      <c r="E86" s="85"/>
      <c r="F86" s="12">
        <v>0</v>
      </c>
      <c r="G86" s="31">
        <v>0</v>
      </c>
      <c r="H86" s="31">
        <v>0</v>
      </c>
      <c r="I86" s="32">
        <v>372.40499999999997</v>
      </c>
      <c r="J86" s="14">
        <v>0</v>
      </c>
      <c r="K86" s="14">
        <f>F86*Dane!$C$14+G86*Dane!$C$15+H86*Dane!$C$16</f>
        <v>0</v>
      </c>
      <c r="L86" s="41">
        <f>F86*Dane!$F$14+G86*Dane!$F$15+H86*Dane!$F$17</f>
        <v>0</v>
      </c>
      <c r="M86" s="41">
        <f>F86*Dane!$H$14+G86*Dane!$H$15+H86*Dane!$H$16+(F86+G86+H86)*Dane!$C$22</f>
        <v>0</v>
      </c>
      <c r="N86" s="15">
        <f t="shared" si="18"/>
        <v>372.40499999999997</v>
      </c>
      <c r="O86" s="14">
        <f>IF(B86="W",N86*Dane!$D$2,N86*Dane!$H$2)</f>
        <v>74.480999999999995</v>
      </c>
      <c r="P86" s="14">
        <f t="shared" si="29"/>
        <v>446.88599999999997</v>
      </c>
      <c r="Q86" s="14">
        <f>IF(B86="W",N86*Dane!$C$23,N86*Dane!$C$23)</f>
        <v>0</v>
      </c>
      <c r="R86" s="14">
        <f>IF(B86="W",(N86*Dane!$D$3)-Q86,(N86*Dane!$H$3)-Q86)</f>
        <v>0</v>
      </c>
      <c r="S86" s="14">
        <f t="shared" si="19"/>
        <v>446.88599999999997</v>
      </c>
      <c r="T86" s="14">
        <f t="shared" si="30"/>
        <v>44.688600000000001</v>
      </c>
      <c r="U86" s="14">
        <f t="shared" si="31"/>
        <v>89.377200000000002</v>
      </c>
      <c r="V86" s="33">
        <f t="shared" si="32"/>
        <v>491.57459999999998</v>
      </c>
      <c r="W86" s="34">
        <f t="shared" si="33"/>
        <v>536.26319999999998</v>
      </c>
      <c r="X86" s="48">
        <v>483.30720899999994</v>
      </c>
      <c r="Y86" s="159"/>
      <c r="Z86" s="35"/>
      <c r="AA86" s="160"/>
      <c r="AB86" s="89"/>
      <c r="AC86" s="17"/>
      <c r="AD86" s="17"/>
    </row>
    <row r="87" spans="1:30" ht="29.25" customHeight="1">
      <c r="A87" s="178">
        <f t="shared" si="17"/>
        <v>84</v>
      </c>
      <c r="B87" s="11" t="s">
        <v>100</v>
      </c>
      <c r="C87" s="24" t="s">
        <v>1698</v>
      </c>
      <c r="D87" s="30" t="s">
        <v>1715</v>
      </c>
      <c r="E87" s="85"/>
      <c r="F87" s="12">
        <v>0</v>
      </c>
      <c r="G87" s="31">
        <v>0</v>
      </c>
      <c r="H87" s="31">
        <v>0</v>
      </c>
      <c r="I87" s="32">
        <v>397.5675</v>
      </c>
      <c r="J87" s="14">
        <v>0</v>
      </c>
      <c r="K87" s="14">
        <f>F87*Dane!$C$14+G87*Dane!$C$15+H87*Dane!$C$16</f>
        <v>0</v>
      </c>
      <c r="L87" s="41">
        <f>F87*Dane!$F$14+G87*Dane!$F$15+H87*Dane!$F$17</f>
        <v>0</v>
      </c>
      <c r="M87" s="41">
        <f>F87*Dane!$H$14+G87*Dane!$H$15+H87*Dane!$H$16+(F87+G87+H87)*Dane!$C$22</f>
        <v>0</v>
      </c>
      <c r="N87" s="15">
        <f t="shared" si="18"/>
        <v>397.5675</v>
      </c>
      <c r="O87" s="14">
        <f>IF(B87="W",N87*Dane!$D$2,N87*Dane!$H$2)</f>
        <v>79.513500000000008</v>
      </c>
      <c r="P87" s="14">
        <f t="shared" si="29"/>
        <v>477.08100000000002</v>
      </c>
      <c r="Q87" s="14">
        <f>IF(B87="W",N87*Dane!$C$23,N87*Dane!$C$23)</f>
        <v>0</v>
      </c>
      <c r="R87" s="14">
        <f>IF(B87="W",(N87*Dane!$D$3)-Q87,(N87*Dane!$H$3)-Q87)</f>
        <v>0</v>
      </c>
      <c r="S87" s="14">
        <f t="shared" si="19"/>
        <v>477.08100000000002</v>
      </c>
      <c r="T87" s="14">
        <f t="shared" si="30"/>
        <v>47.708100000000002</v>
      </c>
      <c r="U87" s="14">
        <f t="shared" si="31"/>
        <v>95.416200000000003</v>
      </c>
      <c r="V87" s="33">
        <f t="shared" si="32"/>
        <v>524.78909999999996</v>
      </c>
      <c r="W87" s="34">
        <f t="shared" si="33"/>
        <v>572.49720000000002</v>
      </c>
      <c r="X87" s="48">
        <v>515.96310149999999</v>
      </c>
      <c r="Y87" s="159"/>
      <c r="Z87" s="35"/>
      <c r="AA87" s="160"/>
      <c r="AB87" s="89"/>
      <c r="AC87" s="17"/>
      <c r="AD87" s="17"/>
    </row>
    <row r="88" spans="1:30" ht="29.25" customHeight="1">
      <c r="A88" s="178">
        <f t="shared" si="17"/>
        <v>85</v>
      </c>
      <c r="B88" s="11" t="s">
        <v>100</v>
      </c>
      <c r="C88" s="24" t="s">
        <v>1699</v>
      </c>
      <c r="D88" s="30" t="s">
        <v>1716</v>
      </c>
      <c r="E88" s="85"/>
      <c r="F88" s="12">
        <v>0</v>
      </c>
      <c r="G88" s="31">
        <v>0</v>
      </c>
      <c r="H88" s="31">
        <v>0</v>
      </c>
      <c r="I88" s="32">
        <v>407.63249999999999</v>
      </c>
      <c r="J88" s="14">
        <v>0</v>
      </c>
      <c r="K88" s="14">
        <f>F88*Dane!$C$14+G88*Dane!$C$15+H88*Dane!$C$16</f>
        <v>0</v>
      </c>
      <c r="L88" s="41">
        <f>F88*Dane!$F$14+G88*Dane!$F$15+H88*Dane!$F$17</f>
        <v>0</v>
      </c>
      <c r="M88" s="41">
        <f>F88*Dane!$H$14+G88*Dane!$H$15+H88*Dane!$H$16+(F88+G88+H88)*Dane!$C$22</f>
        <v>0</v>
      </c>
      <c r="N88" s="15">
        <f t="shared" si="18"/>
        <v>407.63249999999999</v>
      </c>
      <c r="O88" s="14">
        <f>IF(B88="W",N88*Dane!$D$2,N88*Dane!$H$2)</f>
        <v>81.526499999999999</v>
      </c>
      <c r="P88" s="14">
        <f t="shared" si="29"/>
        <v>489.15899999999999</v>
      </c>
      <c r="Q88" s="14">
        <f>IF(B88="W",N88*Dane!$C$23,N88*Dane!$C$23)</f>
        <v>0</v>
      </c>
      <c r="R88" s="14">
        <f>IF(B88="W",(N88*Dane!$D$3)-Q88,(N88*Dane!$H$3)-Q88)</f>
        <v>0</v>
      </c>
      <c r="S88" s="14">
        <f t="shared" si="19"/>
        <v>489.15899999999999</v>
      </c>
      <c r="T88" s="14">
        <f t="shared" si="30"/>
        <v>48.915900000000001</v>
      </c>
      <c r="U88" s="14">
        <f t="shared" si="31"/>
        <v>97.831800000000001</v>
      </c>
      <c r="V88" s="33">
        <f t="shared" si="32"/>
        <v>538.07489999999996</v>
      </c>
      <c r="W88" s="34">
        <f t="shared" si="33"/>
        <v>586.99080000000004</v>
      </c>
      <c r="X88" s="48">
        <v>529.02545850000001</v>
      </c>
      <c r="Y88" s="159"/>
      <c r="Z88" s="35"/>
      <c r="AA88" s="160"/>
      <c r="AB88" s="89"/>
      <c r="AC88" s="17"/>
      <c r="AD88" s="17"/>
    </row>
    <row r="89" spans="1:30" ht="29.25" customHeight="1">
      <c r="A89" s="178">
        <f t="shared" si="17"/>
        <v>86</v>
      </c>
      <c r="B89" s="11" t="s">
        <v>100</v>
      </c>
      <c r="C89" s="24" t="s">
        <v>1700</v>
      </c>
      <c r="D89" s="30" t="s">
        <v>1717</v>
      </c>
      <c r="E89" s="85"/>
      <c r="F89" s="12">
        <v>0</v>
      </c>
      <c r="G89" s="31">
        <v>0</v>
      </c>
      <c r="H89" s="31">
        <v>0</v>
      </c>
      <c r="I89" s="32">
        <v>412.66500000000002</v>
      </c>
      <c r="J89" s="14">
        <v>0</v>
      </c>
      <c r="K89" s="14">
        <f>F89*Dane!$C$14+G89*Dane!$C$15+H89*Dane!$C$16</f>
        <v>0</v>
      </c>
      <c r="L89" s="41">
        <f>F89*Dane!$F$14+G89*Dane!$F$15+H89*Dane!$F$17</f>
        <v>0</v>
      </c>
      <c r="M89" s="41">
        <f>F89*Dane!$H$14+G89*Dane!$H$15+H89*Dane!$H$16+(F89+G89+H89)*Dane!$C$22</f>
        <v>0</v>
      </c>
      <c r="N89" s="15">
        <f t="shared" si="18"/>
        <v>412.66500000000002</v>
      </c>
      <c r="O89" s="14">
        <f>IF(B89="W",N89*Dane!$D$2,N89*Dane!$H$2)</f>
        <v>82.533000000000015</v>
      </c>
      <c r="P89" s="14">
        <f t="shared" si="29"/>
        <v>495.19800000000004</v>
      </c>
      <c r="Q89" s="14">
        <f>IF(B89="W",N89*Dane!$C$23,N89*Dane!$C$23)</f>
        <v>0</v>
      </c>
      <c r="R89" s="14">
        <f>IF(B89="W",(N89*Dane!$D$3)-Q89,(N89*Dane!$H$3)-Q89)</f>
        <v>0</v>
      </c>
      <c r="S89" s="14">
        <f t="shared" si="19"/>
        <v>495.19800000000004</v>
      </c>
      <c r="T89" s="14">
        <f t="shared" si="30"/>
        <v>49.519800000000004</v>
      </c>
      <c r="U89" s="14">
        <f t="shared" si="31"/>
        <v>99.039600000000007</v>
      </c>
      <c r="V89" s="33">
        <f t="shared" si="32"/>
        <v>544.71780000000001</v>
      </c>
      <c r="W89" s="34">
        <f t="shared" si="33"/>
        <v>594.23760000000004</v>
      </c>
      <c r="X89" s="48">
        <v>535.55663700000014</v>
      </c>
      <c r="Y89" s="159"/>
      <c r="Z89" s="35"/>
      <c r="AA89" s="160"/>
      <c r="AB89" s="89"/>
      <c r="AC89" s="17"/>
      <c r="AD89" s="17"/>
    </row>
    <row r="90" spans="1:30" ht="29.25" customHeight="1">
      <c r="A90" s="178">
        <f t="shared" si="17"/>
        <v>87</v>
      </c>
      <c r="B90" s="11" t="s">
        <v>100</v>
      </c>
      <c r="C90" s="24" t="s">
        <v>1701</v>
      </c>
      <c r="D90" s="30" t="s">
        <v>1718</v>
      </c>
      <c r="E90" s="85"/>
      <c r="F90" s="12">
        <v>0</v>
      </c>
      <c r="G90" s="31">
        <v>0</v>
      </c>
      <c r="H90" s="31">
        <v>0</v>
      </c>
      <c r="I90" s="32">
        <v>432.79500000000002</v>
      </c>
      <c r="J90" s="14">
        <v>0</v>
      </c>
      <c r="K90" s="14">
        <f>F90*Dane!$C$14+G90*Dane!$C$15+H90*Dane!$C$16</f>
        <v>0</v>
      </c>
      <c r="L90" s="41">
        <f>F90*Dane!$F$14+G90*Dane!$F$15+H90*Dane!$F$17</f>
        <v>0</v>
      </c>
      <c r="M90" s="41">
        <f>F90*Dane!$H$14+G90*Dane!$H$15+H90*Dane!$H$16+(F90+G90+H90)*Dane!$C$22</f>
        <v>0</v>
      </c>
      <c r="N90" s="15">
        <f t="shared" si="18"/>
        <v>432.79500000000002</v>
      </c>
      <c r="O90" s="14">
        <f>IF(B90="W",N90*Dane!$D$2,N90*Dane!$H$2)</f>
        <v>86.559000000000012</v>
      </c>
      <c r="P90" s="14">
        <f t="shared" si="29"/>
        <v>519.35400000000004</v>
      </c>
      <c r="Q90" s="14">
        <f>IF(B90="W",N90*Dane!$C$23,N90*Dane!$C$23)</f>
        <v>0</v>
      </c>
      <c r="R90" s="14">
        <f>IF(B90="W",(N90*Dane!$D$3)-Q90,(N90*Dane!$H$3)-Q90)</f>
        <v>0</v>
      </c>
      <c r="S90" s="14">
        <f t="shared" si="19"/>
        <v>519.35400000000004</v>
      </c>
      <c r="T90" s="14">
        <f t="shared" si="30"/>
        <v>51.935400000000008</v>
      </c>
      <c r="U90" s="14">
        <f t="shared" si="31"/>
        <v>103.87080000000002</v>
      </c>
      <c r="V90" s="33">
        <f t="shared" si="32"/>
        <v>571.2894</v>
      </c>
      <c r="W90" s="34">
        <f t="shared" si="33"/>
        <v>623.22480000000007</v>
      </c>
      <c r="X90" s="48">
        <v>561.68135099999995</v>
      </c>
      <c r="Y90" s="159"/>
      <c r="Z90" s="35"/>
      <c r="AA90" s="160"/>
      <c r="AB90" s="89"/>
      <c r="AC90" s="17"/>
      <c r="AD90" s="17"/>
    </row>
    <row r="91" spans="1:30" ht="29.25" customHeight="1">
      <c r="A91" s="178">
        <f t="shared" si="17"/>
        <v>88</v>
      </c>
      <c r="B91" s="11" t="s">
        <v>100</v>
      </c>
      <c r="C91" s="24" t="s">
        <v>1702</v>
      </c>
      <c r="D91" s="30" t="s">
        <v>1719</v>
      </c>
      <c r="E91" s="85"/>
      <c r="F91" s="12">
        <v>0</v>
      </c>
      <c r="G91" s="31">
        <v>0</v>
      </c>
      <c r="H91" s="31">
        <v>0</v>
      </c>
      <c r="I91" s="32">
        <v>442.86</v>
      </c>
      <c r="J91" s="14">
        <v>0</v>
      </c>
      <c r="K91" s="14">
        <f>F91*Dane!$C$14+G91*Dane!$C$15+H91*Dane!$C$16</f>
        <v>0</v>
      </c>
      <c r="L91" s="41">
        <f>F91*Dane!$F$14+G91*Dane!$F$15+H91*Dane!$F$17</f>
        <v>0</v>
      </c>
      <c r="M91" s="41">
        <f>F91*Dane!$H$14+G91*Dane!$H$15+H91*Dane!$H$16+(F91+G91+H91)*Dane!$C$22</f>
        <v>0</v>
      </c>
      <c r="N91" s="15">
        <f t="shared" si="18"/>
        <v>442.86</v>
      </c>
      <c r="O91" s="14">
        <f>IF(B91="W",N91*Dane!$D$2,N91*Dane!$H$2)</f>
        <v>88.572000000000003</v>
      </c>
      <c r="P91" s="14">
        <f t="shared" si="29"/>
        <v>531.43200000000002</v>
      </c>
      <c r="Q91" s="14">
        <f>IF(B91="W",N91*Dane!$C$23,N91*Dane!$C$23)</f>
        <v>0</v>
      </c>
      <c r="R91" s="14">
        <f>IF(B91="W",(N91*Dane!$D$3)-Q91,(N91*Dane!$H$3)-Q91)</f>
        <v>0</v>
      </c>
      <c r="S91" s="14">
        <f t="shared" si="19"/>
        <v>531.43200000000002</v>
      </c>
      <c r="T91" s="14">
        <f t="shared" si="30"/>
        <v>53.143200000000007</v>
      </c>
      <c r="U91" s="14">
        <f t="shared" si="31"/>
        <v>106.28640000000001</v>
      </c>
      <c r="V91" s="33">
        <f t="shared" si="32"/>
        <v>584.5752</v>
      </c>
      <c r="W91" s="34">
        <f t="shared" si="33"/>
        <v>637.71839999999997</v>
      </c>
      <c r="X91" s="48">
        <v>574.74370799999997</v>
      </c>
      <c r="Y91" s="159"/>
      <c r="Z91" s="35"/>
      <c r="AA91" s="160"/>
      <c r="AB91" s="89"/>
      <c r="AC91" s="17"/>
      <c r="AD91" s="17"/>
    </row>
    <row r="92" spans="1:30" ht="29.25" customHeight="1">
      <c r="A92" s="178">
        <f t="shared" si="17"/>
        <v>89</v>
      </c>
      <c r="B92" s="11" t="s">
        <v>100</v>
      </c>
      <c r="C92" s="24" t="s">
        <v>1703</v>
      </c>
      <c r="D92" s="30" t="s">
        <v>1720</v>
      </c>
      <c r="E92" s="85"/>
      <c r="F92" s="12">
        <v>0</v>
      </c>
      <c r="G92" s="31">
        <v>0</v>
      </c>
      <c r="H92" s="31">
        <v>0</v>
      </c>
      <c r="I92" s="32">
        <v>447.89249999999998</v>
      </c>
      <c r="J92" s="14">
        <v>0</v>
      </c>
      <c r="K92" s="14">
        <f>F92*Dane!$C$14+G92*Dane!$C$15+H92*Dane!$C$16</f>
        <v>0</v>
      </c>
      <c r="L92" s="41">
        <f>F92*Dane!$F$14+G92*Dane!$F$15+H92*Dane!$F$17</f>
        <v>0</v>
      </c>
      <c r="M92" s="41">
        <f>F92*Dane!$H$14+G92*Dane!$H$15+H92*Dane!$H$16+(F92+G92+H92)*Dane!$C$22</f>
        <v>0</v>
      </c>
      <c r="N92" s="15">
        <f t="shared" si="18"/>
        <v>447.89249999999998</v>
      </c>
      <c r="O92" s="14">
        <f>IF(B92="W",N92*Dane!$D$2,N92*Dane!$H$2)</f>
        <v>89.578500000000005</v>
      </c>
      <c r="P92" s="14">
        <f t="shared" si="29"/>
        <v>537.471</v>
      </c>
      <c r="Q92" s="14">
        <f>IF(B92="W",N92*Dane!$C$23,N92*Dane!$C$23)</f>
        <v>0</v>
      </c>
      <c r="R92" s="14">
        <f>IF(B92="W",(N92*Dane!$D$3)-Q92,(N92*Dane!$H$3)-Q92)</f>
        <v>0</v>
      </c>
      <c r="S92" s="14">
        <f t="shared" si="19"/>
        <v>537.471</v>
      </c>
      <c r="T92" s="14">
        <f t="shared" si="30"/>
        <v>53.747100000000003</v>
      </c>
      <c r="U92" s="14">
        <f t="shared" si="31"/>
        <v>107.49420000000001</v>
      </c>
      <c r="V92" s="33">
        <f t="shared" si="32"/>
        <v>591.21810000000005</v>
      </c>
      <c r="W92" s="34">
        <f t="shared" si="33"/>
        <v>644.96519999999998</v>
      </c>
      <c r="X92" s="48">
        <v>581.27488650000009</v>
      </c>
      <c r="Y92" s="159"/>
      <c r="Z92" s="35"/>
      <c r="AA92" s="160"/>
      <c r="AB92" s="89"/>
      <c r="AC92" s="17"/>
      <c r="AD92" s="17"/>
    </row>
    <row r="93" spans="1:30" ht="29.25" customHeight="1">
      <c r="A93" s="178">
        <f t="shared" si="17"/>
        <v>90</v>
      </c>
      <c r="B93" s="11" t="s">
        <v>100</v>
      </c>
      <c r="C93" s="24" t="s">
        <v>1704</v>
      </c>
      <c r="D93" s="30" t="s">
        <v>1721</v>
      </c>
      <c r="E93" s="85"/>
      <c r="F93" s="12">
        <v>0</v>
      </c>
      <c r="G93" s="31">
        <v>0</v>
      </c>
      <c r="H93" s="31">
        <v>0</v>
      </c>
      <c r="I93" s="32">
        <v>306.98250000000002</v>
      </c>
      <c r="J93" s="14">
        <v>0</v>
      </c>
      <c r="K93" s="14">
        <f>F93*Dane!$C$14+G93*Dane!$C$15+H93*Dane!$C$16</f>
        <v>0</v>
      </c>
      <c r="L93" s="41">
        <f>F93*Dane!$F$14+G93*Dane!$F$15+H93*Dane!$F$17</f>
        <v>0</v>
      </c>
      <c r="M93" s="41">
        <f>F93*Dane!$H$14+G93*Dane!$H$15+H93*Dane!$H$16+(F93+G93+H93)*Dane!$C$22</f>
        <v>0</v>
      </c>
      <c r="N93" s="15">
        <f t="shared" si="18"/>
        <v>306.98250000000002</v>
      </c>
      <c r="O93" s="14">
        <f>IF(B93="W",N93*Dane!$D$2,N93*Dane!$H$2)</f>
        <v>61.396500000000003</v>
      </c>
      <c r="P93" s="14">
        <f t="shared" si="29"/>
        <v>368.37900000000002</v>
      </c>
      <c r="Q93" s="14">
        <f>IF(B93="W",N93*Dane!$C$23,N93*Dane!$C$23)</f>
        <v>0</v>
      </c>
      <c r="R93" s="14">
        <f>IF(B93="W",(N93*Dane!$D$3)-Q93,(N93*Dane!$H$3)-Q93)</f>
        <v>0</v>
      </c>
      <c r="S93" s="14">
        <f t="shared" si="19"/>
        <v>368.37900000000002</v>
      </c>
      <c r="T93" s="14">
        <f t="shared" si="30"/>
        <v>36.837900000000005</v>
      </c>
      <c r="U93" s="14">
        <f t="shared" si="31"/>
        <v>73.67580000000001</v>
      </c>
      <c r="V93" s="33">
        <f t="shared" si="32"/>
        <v>405.21690000000001</v>
      </c>
      <c r="W93" s="34">
        <f t="shared" si="33"/>
        <v>442.0548</v>
      </c>
      <c r="X93" s="48">
        <v>398.40188850000004</v>
      </c>
      <c r="Y93" s="159"/>
      <c r="Z93" s="35"/>
      <c r="AA93" s="160"/>
      <c r="AB93" s="89"/>
      <c r="AC93" s="17"/>
      <c r="AD93" s="17"/>
    </row>
    <row r="94" spans="1:30" ht="29.25" customHeight="1">
      <c r="A94" s="178">
        <f t="shared" si="17"/>
        <v>91</v>
      </c>
      <c r="B94" s="11" t="s">
        <v>100</v>
      </c>
      <c r="C94" s="24" t="s">
        <v>1705</v>
      </c>
      <c r="D94" s="30" t="s">
        <v>1722</v>
      </c>
      <c r="E94" s="85"/>
      <c r="F94" s="12">
        <v>0</v>
      </c>
      <c r="G94" s="31">
        <v>0</v>
      </c>
      <c r="H94" s="31">
        <v>0</v>
      </c>
      <c r="I94" s="32">
        <v>181.17</v>
      </c>
      <c r="J94" s="14">
        <v>0</v>
      </c>
      <c r="K94" s="14">
        <f>F94*Dane!$C$14+G94*Dane!$C$15+H94*Dane!$C$16</f>
        <v>0</v>
      </c>
      <c r="L94" s="41">
        <f>F94*Dane!$F$14+G94*Dane!$F$15+H94*Dane!$F$17</f>
        <v>0</v>
      </c>
      <c r="M94" s="41">
        <f>F94*Dane!$H$14+G94*Dane!$H$15+H94*Dane!$H$16+(F94+G94+H94)*Dane!$C$22</f>
        <v>0</v>
      </c>
      <c r="N94" s="15">
        <f t="shared" si="18"/>
        <v>181.17</v>
      </c>
      <c r="O94" s="14">
        <f>IF(B94="W",N94*Dane!$D$2,N94*Dane!$H$2)</f>
        <v>36.234000000000002</v>
      </c>
      <c r="P94" s="14">
        <f t="shared" si="29"/>
        <v>217.404</v>
      </c>
      <c r="Q94" s="14">
        <f>IF(B94="W",N94*Dane!$C$23,N94*Dane!$C$23)</f>
        <v>0</v>
      </c>
      <c r="R94" s="14">
        <f>IF(B94="W",(N94*Dane!$D$3)-Q94,(N94*Dane!$H$3)-Q94)</f>
        <v>0</v>
      </c>
      <c r="S94" s="14">
        <f t="shared" si="19"/>
        <v>217.404</v>
      </c>
      <c r="T94" s="14">
        <f t="shared" si="30"/>
        <v>21.740400000000001</v>
      </c>
      <c r="U94" s="14">
        <f t="shared" si="31"/>
        <v>43.480800000000002</v>
      </c>
      <c r="V94" s="33">
        <f t="shared" si="32"/>
        <v>239.14439999999999</v>
      </c>
      <c r="W94" s="34">
        <f t="shared" si="33"/>
        <v>260.88479999999998</v>
      </c>
      <c r="X94" s="48">
        <v>235.12242600000002</v>
      </c>
      <c r="Y94" s="159"/>
      <c r="Z94" s="35"/>
      <c r="AA94" s="160"/>
      <c r="AB94" s="89"/>
      <c r="AC94" s="17"/>
      <c r="AD94" s="17"/>
    </row>
    <row r="95" spans="1:30" ht="29.25" customHeight="1">
      <c r="A95" s="178">
        <f t="shared" si="17"/>
        <v>92</v>
      </c>
      <c r="B95" s="11" t="s">
        <v>100</v>
      </c>
      <c r="C95" s="24" t="s">
        <v>147</v>
      </c>
      <c r="D95" s="36" t="s">
        <v>471</v>
      </c>
      <c r="E95" s="86"/>
      <c r="F95" s="12">
        <v>0</v>
      </c>
      <c r="G95" s="31">
        <v>0</v>
      </c>
      <c r="H95" s="31">
        <v>0</v>
      </c>
      <c r="I95" s="32">
        <v>4419.6280590000006</v>
      </c>
      <c r="J95" s="14">
        <v>0</v>
      </c>
      <c r="K95" s="14">
        <f>F95*Dane!$C$14+G95*Dane!$C$15+H95*Dane!$C$16</f>
        <v>0</v>
      </c>
      <c r="L95" s="41">
        <f>F95*Dane!$F$14+G95*Dane!$F$15+H95*Dane!$F$17</f>
        <v>0</v>
      </c>
      <c r="M95" s="41">
        <f>F95*Dane!$H$14+G95*Dane!$H$15+H95*Dane!$H$16+(F95+G95+H95)*Dane!$C$22</f>
        <v>0</v>
      </c>
      <c r="N95" s="15">
        <f t="shared" si="18"/>
        <v>4419.6280590000006</v>
      </c>
      <c r="O95" s="14">
        <f>IF(B95="W",N95*Dane!$D$2,N95*Dane!$H$2)</f>
        <v>883.92561180000018</v>
      </c>
      <c r="P95" s="14">
        <f t="shared" si="1"/>
        <v>5303.5536708000009</v>
      </c>
      <c r="Q95" s="14">
        <f>IF(B95="W",N95*Dane!$C$23,N95*Dane!$C$23)</f>
        <v>0</v>
      </c>
      <c r="R95" s="14">
        <f>IF(B95="W",(N95*Dane!$D$3)-Q95,(N95*Dane!$H$3)-Q95)</f>
        <v>0</v>
      </c>
      <c r="S95" s="14">
        <f t="shared" si="19"/>
        <v>5303.5536708000009</v>
      </c>
      <c r="T95" s="14">
        <f t="shared" si="3"/>
        <v>530.35536708000006</v>
      </c>
      <c r="U95" s="14">
        <f t="shared" si="4"/>
        <v>1060.7107341600001</v>
      </c>
      <c r="V95" s="33">
        <f t="shared" si="5"/>
        <v>5833.9090378800011</v>
      </c>
      <c r="W95" s="34">
        <f t="shared" si="6"/>
        <v>6364.2644049600012</v>
      </c>
      <c r="X95" s="49">
        <v>8098</v>
      </c>
      <c r="Y95" s="159"/>
      <c r="Z95" s="35"/>
      <c r="AA95" s="160"/>
      <c r="AB95" s="89"/>
      <c r="AC95" s="17"/>
      <c r="AD95" s="17"/>
    </row>
    <row r="96" spans="1:30" ht="29.25" customHeight="1">
      <c r="A96" s="178">
        <f t="shared" si="17"/>
        <v>93</v>
      </c>
      <c r="B96" s="11" t="s">
        <v>100</v>
      </c>
      <c r="C96" s="24" t="s">
        <v>148</v>
      </c>
      <c r="D96" s="36" t="s">
        <v>472</v>
      </c>
      <c r="E96" s="86"/>
      <c r="F96" s="12">
        <v>0</v>
      </c>
      <c r="G96" s="31">
        <v>0</v>
      </c>
      <c r="H96" s="31">
        <v>0</v>
      </c>
      <c r="I96" s="32">
        <v>215.32457099999999</v>
      </c>
      <c r="J96" s="14">
        <v>0</v>
      </c>
      <c r="K96" s="14">
        <f>F96*Dane!$C$14+G96*Dane!$C$15+H96*Dane!$C$16</f>
        <v>0</v>
      </c>
      <c r="L96" s="41">
        <f>F96*Dane!$F$14+G96*Dane!$F$15+H96*Dane!$F$17</f>
        <v>0</v>
      </c>
      <c r="M96" s="41">
        <f>F96*Dane!$H$14+G96*Dane!$H$15+H96*Dane!$H$16+(F96+G96+H96)*Dane!$C$22</f>
        <v>0</v>
      </c>
      <c r="N96" s="15">
        <f t="shared" si="18"/>
        <v>215.32457099999999</v>
      </c>
      <c r="O96" s="14">
        <f>IF(B96="W",N96*Dane!$D$2,N96*Dane!$H$2)</f>
        <v>43.064914200000004</v>
      </c>
      <c r="P96" s="14">
        <f t="shared" si="1"/>
        <v>258.38948519999997</v>
      </c>
      <c r="Q96" s="14">
        <f>IF(B96="W",N96*Dane!$C$23,N96*Dane!$C$23)</f>
        <v>0</v>
      </c>
      <c r="R96" s="14">
        <f>IF(B96="W",(N96*Dane!$D$3)-Q96,(N96*Dane!$H$3)-Q96)</f>
        <v>0</v>
      </c>
      <c r="S96" s="14">
        <f t="shared" si="19"/>
        <v>258.38948519999997</v>
      </c>
      <c r="T96" s="14">
        <f t="shared" si="3"/>
        <v>25.838948519999999</v>
      </c>
      <c r="U96" s="14">
        <f t="shared" si="4"/>
        <v>51.677897039999998</v>
      </c>
      <c r="V96" s="33">
        <f t="shared" si="5"/>
        <v>284.22843371999994</v>
      </c>
      <c r="W96" s="34">
        <f t="shared" si="6"/>
        <v>310.06738223999997</v>
      </c>
      <c r="X96" s="49">
        <v>328</v>
      </c>
      <c r="Y96" s="159"/>
      <c r="Z96" s="35"/>
      <c r="AA96" s="160"/>
      <c r="AB96" s="89"/>
      <c r="AC96" s="17"/>
      <c r="AD96" s="17"/>
    </row>
    <row r="97" spans="1:30" ht="29.25" customHeight="1">
      <c r="A97" s="178">
        <f t="shared" si="17"/>
        <v>94</v>
      </c>
      <c r="B97" s="11" t="s">
        <v>100</v>
      </c>
      <c r="C97" s="24" t="s">
        <v>149</v>
      </c>
      <c r="D97" s="36" t="s">
        <v>473</v>
      </c>
      <c r="E97" s="86"/>
      <c r="F97" s="12">
        <v>0</v>
      </c>
      <c r="G97" s="31">
        <v>0</v>
      </c>
      <c r="H97" s="31">
        <v>0</v>
      </c>
      <c r="I97" s="32">
        <v>287.1816255</v>
      </c>
      <c r="J97" s="14">
        <v>0</v>
      </c>
      <c r="K97" s="14">
        <f>F97*Dane!$C$14+G97*Dane!$C$15+H97*Dane!$C$16</f>
        <v>0</v>
      </c>
      <c r="L97" s="41">
        <f>F97*Dane!$F$14+G97*Dane!$F$15+H97*Dane!$F$17</f>
        <v>0</v>
      </c>
      <c r="M97" s="41">
        <f>F97*Dane!$H$14+G97*Dane!$H$15+H97*Dane!$H$16+(F97+G97+H97)*Dane!$C$22</f>
        <v>0</v>
      </c>
      <c r="N97" s="15">
        <f t="shared" si="18"/>
        <v>287.1816255</v>
      </c>
      <c r="O97" s="14">
        <f>IF(B97="W",N97*Dane!$D$2,N97*Dane!$H$2)</f>
        <v>57.436325100000005</v>
      </c>
      <c r="P97" s="14">
        <f t="shared" si="1"/>
        <v>344.61795059999997</v>
      </c>
      <c r="Q97" s="14">
        <f>IF(B97="W",N97*Dane!$C$23,N97*Dane!$C$23)</f>
        <v>0</v>
      </c>
      <c r="R97" s="14">
        <f>IF(B97="W",(N97*Dane!$D$3)-Q97,(N97*Dane!$H$3)-Q97)</f>
        <v>0</v>
      </c>
      <c r="S97" s="14">
        <f t="shared" si="19"/>
        <v>344.61795059999997</v>
      </c>
      <c r="T97" s="14">
        <f t="shared" si="3"/>
        <v>34.46179506</v>
      </c>
      <c r="U97" s="14">
        <f t="shared" si="4"/>
        <v>68.92359012</v>
      </c>
      <c r="V97" s="33">
        <f t="shared" si="5"/>
        <v>379.07974565999996</v>
      </c>
      <c r="W97" s="34">
        <f t="shared" si="6"/>
        <v>413.54154071999994</v>
      </c>
      <c r="X97" s="49">
        <v>437.91</v>
      </c>
      <c r="Y97" s="159"/>
      <c r="Z97" s="35"/>
      <c r="AA97" s="160"/>
      <c r="AB97" s="89"/>
      <c r="AC97" s="17"/>
      <c r="AD97" s="17"/>
    </row>
    <row r="98" spans="1:30" ht="29.25" customHeight="1">
      <c r="A98" s="178">
        <f t="shared" si="17"/>
        <v>95</v>
      </c>
      <c r="B98" s="11" t="s">
        <v>100</v>
      </c>
      <c r="C98" s="24" t="s">
        <v>150</v>
      </c>
      <c r="D98" s="36" t="s">
        <v>474</v>
      </c>
      <c r="E98" s="86"/>
      <c r="F98" s="12">
        <v>0</v>
      </c>
      <c r="G98" s="31">
        <v>0</v>
      </c>
      <c r="H98" s="31">
        <v>0</v>
      </c>
      <c r="I98" s="32">
        <v>401.60859749999997</v>
      </c>
      <c r="J98" s="14">
        <v>0</v>
      </c>
      <c r="K98" s="14">
        <f>F98*Dane!$C$14+G98*Dane!$C$15+H98*Dane!$C$16</f>
        <v>0</v>
      </c>
      <c r="L98" s="41">
        <f>F98*Dane!$F$14+G98*Dane!$F$15+H98*Dane!$F$17</f>
        <v>0</v>
      </c>
      <c r="M98" s="41">
        <f>F98*Dane!$H$14+G98*Dane!$H$15+H98*Dane!$H$16+(F98+G98+H98)*Dane!$C$22</f>
        <v>0</v>
      </c>
      <c r="N98" s="15">
        <f t="shared" si="18"/>
        <v>401.60859749999997</v>
      </c>
      <c r="O98" s="14">
        <f>IF(B98="W",N98*Dane!$D$2,N98*Dane!$H$2)</f>
        <v>80.3217195</v>
      </c>
      <c r="P98" s="14">
        <f t="shared" si="1"/>
        <v>481.93031699999995</v>
      </c>
      <c r="Q98" s="14">
        <f>IF(B98="W",N98*Dane!$C$23,N98*Dane!$C$23)</f>
        <v>0</v>
      </c>
      <c r="R98" s="14">
        <f>IF(B98="W",(N98*Dane!$D$3)-Q98,(N98*Dane!$H$3)-Q98)</f>
        <v>0</v>
      </c>
      <c r="S98" s="14">
        <f t="shared" si="19"/>
        <v>481.93031699999995</v>
      </c>
      <c r="T98" s="14">
        <f t="shared" si="3"/>
        <v>48.193031699999999</v>
      </c>
      <c r="U98" s="14">
        <f t="shared" si="4"/>
        <v>96.386063399999998</v>
      </c>
      <c r="V98" s="33">
        <f t="shared" si="5"/>
        <v>530.12334869999995</v>
      </c>
      <c r="W98" s="34">
        <f t="shared" si="6"/>
        <v>578.31638039999996</v>
      </c>
      <c r="X98" s="49">
        <v>671</v>
      </c>
      <c r="Y98" s="159"/>
      <c r="Z98" s="35"/>
      <c r="AA98" s="160"/>
      <c r="AB98" s="89"/>
      <c r="AC98" s="17"/>
      <c r="AD98" s="17"/>
    </row>
    <row r="99" spans="1:30" ht="29.25" customHeight="1">
      <c r="A99" s="178">
        <f t="shared" si="17"/>
        <v>96</v>
      </c>
      <c r="B99" s="11" t="s">
        <v>100</v>
      </c>
      <c r="C99" s="24" t="s">
        <v>151</v>
      </c>
      <c r="D99" s="36" t="s">
        <v>475</v>
      </c>
      <c r="E99" s="86"/>
      <c r="F99" s="12">
        <v>0</v>
      </c>
      <c r="G99" s="31">
        <v>0</v>
      </c>
      <c r="H99" s="31">
        <v>0</v>
      </c>
      <c r="I99" s="32">
        <v>576.92781300000013</v>
      </c>
      <c r="J99" s="14">
        <v>0</v>
      </c>
      <c r="K99" s="14">
        <f>F99*Dane!$C$14+G99*Dane!$C$15+H99*Dane!$C$16</f>
        <v>0</v>
      </c>
      <c r="L99" s="41">
        <f>F99*Dane!$F$14+G99*Dane!$F$15+H99*Dane!$F$17</f>
        <v>0</v>
      </c>
      <c r="M99" s="41">
        <f>F99*Dane!$H$14+G99*Dane!$H$15+H99*Dane!$H$16+(F99+G99+H99)*Dane!$C$22</f>
        <v>0</v>
      </c>
      <c r="N99" s="15">
        <f t="shared" si="18"/>
        <v>576.92781300000013</v>
      </c>
      <c r="O99" s="14">
        <f>IF(B99="W",N99*Dane!$D$2,N99*Dane!$H$2)</f>
        <v>115.38556260000003</v>
      </c>
      <c r="P99" s="14">
        <f t="shared" si="1"/>
        <v>692.3133756000002</v>
      </c>
      <c r="Q99" s="14">
        <f>IF(B99="W",N99*Dane!$C$23,N99*Dane!$C$23)</f>
        <v>0</v>
      </c>
      <c r="R99" s="14">
        <f>IF(B99="W",(N99*Dane!$D$3)-Q99,(N99*Dane!$H$3)-Q99)</f>
        <v>0</v>
      </c>
      <c r="S99" s="14">
        <f t="shared" si="19"/>
        <v>692.3133756000002</v>
      </c>
      <c r="T99" s="14">
        <f t="shared" si="3"/>
        <v>69.231337560000028</v>
      </c>
      <c r="U99" s="14">
        <f t="shared" si="4"/>
        <v>138.46267512000006</v>
      </c>
      <c r="V99" s="33">
        <f t="shared" si="5"/>
        <v>761.54471316000024</v>
      </c>
      <c r="W99" s="34">
        <f t="shared" si="6"/>
        <v>830.77605072000028</v>
      </c>
      <c r="X99" s="49">
        <v>848</v>
      </c>
      <c r="Y99" s="159"/>
      <c r="Z99" s="35"/>
      <c r="AA99" s="160"/>
      <c r="AB99" s="89"/>
      <c r="AC99" s="17"/>
      <c r="AD99" s="17"/>
    </row>
    <row r="100" spans="1:30" ht="29.25" customHeight="1">
      <c r="A100" s="178">
        <f t="shared" si="17"/>
        <v>97</v>
      </c>
      <c r="B100" s="11" t="s">
        <v>100</v>
      </c>
      <c r="C100" s="24" t="s">
        <v>152</v>
      </c>
      <c r="D100" s="36" t="s">
        <v>476</v>
      </c>
      <c r="E100" s="86"/>
      <c r="F100" s="12">
        <v>0</v>
      </c>
      <c r="G100" s="31">
        <v>0</v>
      </c>
      <c r="H100" s="31">
        <v>0</v>
      </c>
      <c r="I100" s="32">
        <v>597.58924500000001</v>
      </c>
      <c r="J100" s="14">
        <v>0</v>
      </c>
      <c r="K100" s="14">
        <f>F100*Dane!$C$14+G100*Dane!$C$15+H100*Dane!$C$16</f>
        <v>0</v>
      </c>
      <c r="L100" s="41">
        <f>F100*Dane!$F$14+G100*Dane!$F$15+H100*Dane!$F$17</f>
        <v>0</v>
      </c>
      <c r="M100" s="41">
        <f>F100*Dane!$H$14+G100*Dane!$H$15+H100*Dane!$H$16+(F100+G100+H100)*Dane!$C$22</f>
        <v>0</v>
      </c>
      <c r="N100" s="15">
        <f t="shared" si="18"/>
        <v>597.58924500000001</v>
      </c>
      <c r="O100" s="14">
        <f>IF(B100="W",N100*Dane!$D$2,N100*Dane!$H$2)</f>
        <v>119.51784900000001</v>
      </c>
      <c r="P100" s="14">
        <f t="shared" si="1"/>
        <v>717.10709399999996</v>
      </c>
      <c r="Q100" s="14">
        <f>IF(B100="W",N100*Dane!$C$23,N100*Dane!$C$23)</f>
        <v>0</v>
      </c>
      <c r="R100" s="14">
        <f>IF(B100="W",(N100*Dane!$D$3)-Q100,(N100*Dane!$H$3)-Q100)</f>
        <v>0</v>
      </c>
      <c r="S100" s="14">
        <f t="shared" si="19"/>
        <v>717.10709399999996</v>
      </c>
      <c r="T100" s="14">
        <f t="shared" si="3"/>
        <v>71.710709399999999</v>
      </c>
      <c r="U100" s="14">
        <f t="shared" si="4"/>
        <v>143.4214188</v>
      </c>
      <c r="V100" s="33">
        <f t="shared" si="5"/>
        <v>788.8178034</v>
      </c>
      <c r="W100" s="34">
        <f t="shared" si="6"/>
        <v>860.52851279999993</v>
      </c>
      <c r="X100" s="49">
        <v>1057</v>
      </c>
      <c r="Y100" s="159"/>
      <c r="Z100" s="35"/>
      <c r="AA100" s="160"/>
      <c r="AB100" s="89"/>
      <c r="AC100" s="17"/>
      <c r="AD100" s="17"/>
    </row>
    <row r="101" spans="1:30" ht="29.25" customHeight="1">
      <c r="A101" s="178">
        <f t="shared" si="17"/>
        <v>98</v>
      </c>
      <c r="B101" s="11" t="s">
        <v>100</v>
      </c>
      <c r="C101" s="24" t="s">
        <v>153</v>
      </c>
      <c r="D101" s="36" t="s">
        <v>477</v>
      </c>
      <c r="E101" s="86"/>
      <c r="F101" s="12">
        <v>0</v>
      </c>
      <c r="G101" s="31">
        <v>0</v>
      </c>
      <c r="H101" s="31">
        <v>0</v>
      </c>
      <c r="I101" s="32">
        <v>240.279732</v>
      </c>
      <c r="J101" s="14">
        <v>0</v>
      </c>
      <c r="K101" s="14">
        <f>F101*Dane!$C$14+G101*Dane!$C$15+H101*Dane!$C$16</f>
        <v>0</v>
      </c>
      <c r="L101" s="41">
        <f>F101*Dane!$F$14+G101*Dane!$F$15+H101*Dane!$F$17</f>
        <v>0</v>
      </c>
      <c r="M101" s="41">
        <f>F101*Dane!$H$14+G101*Dane!$H$15+H101*Dane!$H$16+(F101+G101+H101)*Dane!$C$22</f>
        <v>0</v>
      </c>
      <c r="N101" s="15">
        <f t="shared" si="18"/>
        <v>240.279732</v>
      </c>
      <c r="O101" s="14">
        <f>IF(B101="W",N101*Dane!$D$2,N101*Dane!$H$2)</f>
        <v>48.055946400000003</v>
      </c>
      <c r="P101" s="14">
        <f t="shared" si="1"/>
        <v>288.33567840000001</v>
      </c>
      <c r="Q101" s="14">
        <f>IF(B101="W",N101*Dane!$C$23,N101*Dane!$C$23)</f>
        <v>0</v>
      </c>
      <c r="R101" s="14">
        <f>IF(B101="W",(N101*Dane!$D$3)-Q101,(N101*Dane!$H$3)-Q101)</f>
        <v>0</v>
      </c>
      <c r="S101" s="14">
        <f t="shared" si="19"/>
        <v>288.33567840000001</v>
      </c>
      <c r="T101" s="14">
        <f t="shared" si="3"/>
        <v>28.833567840000001</v>
      </c>
      <c r="U101" s="14">
        <f t="shared" si="4"/>
        <v>57.667135680000001</v>
      </c>
      <c r="V101" s="33">
        <f t="shared" si="5"/>
        <v>317.16924624000001</v>
      </c>
      <c r="W101" s="34">
        <f t="shared" si="6"/>
        <v>346.00281408000001</v>
      </c>
      <c r="X101" s="49">
        <v>613</v>
      </c>
      <c r="Y101" s="159"/>
      <c r="Z101" s="35"/>
      <c r="AA101" s="160"/>
      <c r="AB101" s="89"/>
      <c r="AC101" s="17"/>
      <c r="AD101" s="17"/>
    </row>
    <row r="102" spans="1:30" ht="29.25" customHeight="1">
      <c r="A102" s="178">
        <f t="shared" si="17"/>
        <v>99</v>
      </c>
      <c r="B102" s="11" t="s">
        <v>100</v>
      </c>
      <c r="C102" s="24" t="s">
        <v>154</v>
      </c>
      <c r="D102" s="36" t="s">
        <v>478</v>
      </c>
      <c r="E102" s="86"/>
      <c r="F102" s="12">
        <v>0</v>
      </c>
      <c r="G102" s="31">
        <v>0</v>
      </c>
      <c r="H102" s="31">
        <v>0</v>
      </c>
      <c r="I102" s="32">
        <v>326.43915150000004</v>
      </c>
      <c r="J102" s="14">
        <v>0</v>
      </c>
      <c r="K102" s="14">
        <f>F102*Dane!$C$14+G102*Dane!$C$15+H102*Dane!$C$16</f>
        <v>0</v>
      </c>
      <c r="L102" s="41">
        <f>F102*Dane!$F$14+G102*Dane!$F$15+H102*Dane!$F$17</f>
        <v>0</v>
      </c>
      <c r="M102" s="41">
        <f>F102*Dane!$H$14+G102*Dane!$H$15+H102*Dane!$H$16+(F102+G102+H102)*Dane!$C$22</f>
        <v>0</v>
      </c>
      <c r="N102" s="15">
        <f t="shared" si="18"/>
        <v>326.43915150000004</v>
      </c>
      <c r="O102" s="14">
        <f>IF(B102="W",N102*Dane!$D$2,N102*Dane!$H$2)</f>
        <v>65.28783030000001</v>
      </c>
      <c r="P102" s="14">
        <f t="shared" si="1"/>
        <v>391.72698180000003</v>
      </c>
      <c r="Q102" s="14">
        <f>IF(B102="W",N102*Dane!$C$23,N102*Dane!$C$23)</f>
        <v>0</v>
      </c>
      <c r="R102" s="14">
        <f>IF(B102="W",(N102*Dane!$D$3)-Q102,(N102*Dane!$H$3)-Q102)</f>
        <v>0</v>
      </c>
      <c r="S102" s="14">
        <f t="shared" si="19"/>
        <v>391.72698180000003</v>
      </c>
      <c r="T102" s="14">
        <f t="shared" si="3"/>
        <v>39.172698180000005</v>
      </c>
      <c r="U102" s="14">
        <f t="shared" si="4"/>
        <v>78.345396360000009</v>
      </c>
      <c r="V102" s="33">
        <f t="shared" si="5"/>
        <v>430.89967998000003</v>
      </c>
      <c r="W102" s="34">
        <f t="shared" si="6"/>
        <v>470.07237816000003</v>
      </c>
      <c r="X102" s="49">
        <v>786</v>
      </c>
      <c r="Y102" s="159"/>
      <c r="Z102" s="35"/>
      <c r="AA102" s="160"/>
      <c r="AB102" s="89"/>
      <c r="AC102" s="17"/>
      <c r="AD102" s="17"/>
    </row>
    <row r="103" spans="1:30" ht="29.25" customHeight="1">
      <c r="A103" s="178">
        <f t="shared" si="17"/>
        <v>100</v>
      </c>
      <c r="B103" s="11" t="s">
        <v>100</v>
      </c>
      <c r="C103" s="24" t="s">
        <v>155</v>
      </c>
      <c r="D103" s="36" t="s">
        <v>479</v>
      </c>
      <c r="E103" s="86"/>
      <c r="F103" s="12">
        <v>0</v>
      </c>
      <c r="G103" s="31">
        <v>0</v>
      </c>
      <c r="H103" s="31">
        <v>0</v>
      </c>
      <c r="I103" s="32">
        <v>780.07071450000001</v>
      </c>
      <c r="J103" s="14">
        <v>0</v>
      </c>
      <c r="K103" s="14">
        <f>F103*Dane!$C$14+G103*Dane!$C$15+H103*Dane!$C$16</f>
        <v>0</v>
      </c>
      <c r="L103" s="41">
        <f>F103*Dane!$F$14+G103*Dane!$F$15+H103*Dane!$F$17</f>
        <v>0</v>
      </c>
      <c r="M103" s="41">
        <f>F103*Dane!$H$14+G103*Dane!$H$15+H103*Dane!$H$16+(F103+G103+H103)*Dane!$C$22</f>
        <v>0</v>
      </c>
      <c r="N103" s="15">
        <f t="shared" si="18"/>
        <v>780.07071450000001</v>
      </c>
      <c r="O103" s="14">
        <f>IF(B103="W",N103*Dane!$D$2,N103*Dane!$H$2)</f>
        <v>156.01414290000002</v>
      </c>
      <c r="P103" s="14">
        <f t="shared" si="1"/>
        <v>936.08485740000003</v>
      </c>
      <c r="Q103" s="14">
        <f>IF(B103="W",N103*Dane!$C$23,N103*Dane!$C$23)</f>
        <v>0</v>
      </c>
      <c r="R103" s="14">
        <f>IF(B103="W",(N103*Dane!$D$3)-Q103,(N103*Dane!$H$3)-Q103)</f>
        <v>0</v>
      </c>
      <c r="S103" s="14">
        <f t="shared" si="19"/>
        <v>936.08485740000003</v>
      </c>
      <c r="T103" s="14">
        <f t="shared" si="3"/>
        <v>93.608485740000006</v>
      </c>
      <c r="U103" s="14">
        <f t="shared" si="4"/>
        <v>187.21697148000001</v>
      </c>
      <c r="V103" s="33">
        <f t="shared" si="5"/>
        <v>1029.69334314</v>
      </c>
      <c r="W103" s="34">
        <f t="shared" si="6"/>
        <v>1123.3018288800001</v>
      </c>
      <c r="X103" s="49">
        <v>1429</v>
      </c>
      <c r="Y103" s="159"/>
      <c r="Z103" s="35"/>
      <c r="AA103" s="160"/>
      <c r="AB103" s="89"/>
      <c r="AC103" s="17"/>
      <c r="AD103" s="17"/>
    </row>
    <row r="104" spans="1:30" ht="29.25" customHeight="1">
      <c r="A104" s="178">
        <f t="shared" si="17"/>
        <v>101</v>
      </c>
      <c r="B104" s="11" t="s">
        <v>100</v>
      </c>
      <c r="C104" s="24" t="s">
        <v>156</v>
      </c>
      <c r="D104" s="36" t="s">
        <v>480</v>
      </c>
      <c r="E104" s="86"/>
      <c r="F104" s="12">
        <v>0</v>
      </c>
      <c r="G104" s="31">
        <v>0</v>
      </c>
      <c r="H104" s="31">
        <v>0</v>
      </c>
      <c r="I104" s="32">
        <v>481.64447100000001</v>
      </c>
      <c r="J104" s="14">
        <v>0</v>
      </c>
      <c r="K104" s="14">
        <f>F104*Dane!$C$14+G104*Dane!$C$15+H104*Dane!$C$16</f>
        <v>0</v>
      </c>
      <c r="L104" s="41">
        <f>F104*Dane!$F$14+G104*Dane!$F$15+H104*Dane!$F$17</f>
        <v>0</v>
      </c>
      <c r="M104" s="41">
        <f>F104*Dane!$H$14+G104*Dane!$H$15+H104*Dane!$H$16+(F104+G104+H104)*Dane!$C$22</f>
        <v>0</v>
      </c>
      <c r="N104" s="15">
        <f t="shared" si="18"/>
        <v>481.64447100000001</v>
      </c>
      <c r="O104" s="14">
        <f>IF(B104="W",N104*Dane!$D$2,N104*Dane!$H$2)</f>
        <v>96.328894200000008</v>
      </c>
      <c r="P104" s="14">
        <f t="shared" si="1"/>
        <v>577.97336519999999</v>
      </c>
      <c r="Q104" s="14">
        <f>IF(B104="W",N104*Dane!$C$23,N104*Dane!$C$23)</f>
        <v>0</v>
      </c>
      <c r="R104" s="14">
        <f>IF(B104="W",(N104*Dane!$D$3)-Q104,(N104*Dane!$H$3)-Q104)</f>
        <v>0</v>
      </c>
      <c r="S104" s="14">
        <f t="shared" si="19"/>
        <v>577.97336519999999</v>
      </c>
      <c r="T104" s="14">
        <f t="shared" si="3"/>
        <v>57.797336520000002</v>
      </c>
      <c r="U104" s="14">
        <f t="shared" si="4"/>
        <v>115.59467304</v>
      </c>
      <c r="V104" s="33">
        <f t="shared" si="5"/>
        <v>635.77070172000003</v>
      </c>
      <c r="W104" s="34">
        <f t="shared" si="6"/>
        <v>693.56803823999996</v>
      </c>
      <c r="X104" s="49">
        <v>972</v>
      </c>
      <c r="Y104" s="159"/>
      <c r="Z104" s="35"/>
      <c r="AA104" s="160"/>
      <c r="AB104" s="89"/>
      <c r="AC104" s="17"/>
      <c r="AD104" s="17"/>
    </row>
    <row r="105" spans="1:30" ht="29.25" customHeight="1">
      <c r="A105" s="178">
        <f t="shared" si="17"/>
        <v>102</v>
      </c>
      <c r="B105" s="11" t="s">
        <v>100</v>
      </c>
      <c r="C105" s="24" t="s">
        <v>157</v>
      </c>
      <c r="D105" s="36" t="s">
        <v>481</v>
      </c>
      <c r="E105" s="86"/>
      <c r="F105" s="12">
        <v>0</v>
      </c>
      <c r="G105" s="31">
        <v>0</v>
      </c>
      <c r="H105" s="31">
        <v>0</v>
      </c>
      <c r="I105" s="32">
        <v>154.33534116000001</v>
      </c>
      <c r="J105" s="14">
        <v>0</v>
      </c>
      <c r="K105" s="14">
        <f>F105*Dane!$C$14+G105*Dane!$C$15+H105*Dane!$C$16</f>
        <v>0</v>
      </c>
      <c r="L105" s="41">
        <f>F105*Dane!$F$14+G105*Dane!$F$15+H105*Dane!$F$17</f>
        <v>0</v>
      </c>
      <c r="M105" s="41">
        <f>F105*Dane!$H$14+G105*Dane!$H$15+H105*Dane!$H$16+(F105+G105+H105)*Dane!$C$22</f>
        <v>0</v>
      </c>
      <c r="N105" s="15">
        <f t="shared" si="18"/>
        <v>154.33534116000001</v>
      </c>
      <c r="O105" s="14">
        <f>IF(B105="W",N105*Dane!$D$2,N105*Dane!$H$2)</f>
        <v>30.867068232000005</v>
      </c>
      <c r="P105" s="14">
        <f t="shared" si="1"/>
        <v>185.20240939200002</v>
      </c>
      <c r="Q105" s="14">
        <f>IF(B105="W",N105*Dane!$C$23,N105*Dane!$C$23)</f>
        <v>0</v>
      </c>
      <c r="R105" s="14">
        <f>IF(B105="W",(N105*Dane!$D$3)-Q105,(N105*Dane!$H$3)-Q105)</f>
        <v>0</v>
      </c>
      <c r="S105" s="14">
        <f t="shared" si="19"/>
        <v>185.20240939200002</v>
      </c>
      <c r="T105" s="14">
        <f t="shared" si="3"/>
        <v>18.520240939200004</v>
      </c>
      <c r="U105" s="14">
        <f t="shared" si="4"/>
        <v>37.040481878400008</v>
      </c>
      <c r="V105" s="33">
        <f t="shared" si="5"/>
        <v>203.72265033120001</v>
      </c>
      <c r="W105" s="34">
        <f t="shared" si="6"/>
        <v>222.24289127040004</v>
      </c>
      <c r="X105" s="49">
        <v>602</v>
      </c>
      <c r="Y105" s="159"/>
      <c r="Z105" s="35"/>
      <c r="AA105" s="160"/>
      <c r="AB105" s="89"/>
      <c r="AC105" s="17"/>
      <c r="AD105" s="17"/>
    </row>
    <row r="106" spans="1:30" ht="29.25" customHeight="1">
      <c r="A106" s="178">
        <f t="shared" si="17"/>
        <v>103</v>
      </c>
      <c r="B106" s="11" t="s">
        <v>99</v>
      </c>
      <c r="C106" s="24" t="s">
        <v>1288</v>
      </c>
      <c r="D106" s="30" t="s">
        <v>789</v>
      </c>
      <c r="E106" s="85"/>
      <c r="F106" s="12">
        <v>0</v>
      </c>
      <c r="G106" s="13">
        <v>1.5</v>
      </c>
      <c r="H106" s="13">
        <v>0</v>
      </c>
      <c r="I106" s="32">
        <v>315.55787999999995</v>
      </c>
      <c r="J106" s="14">
        <v>0</v>
      </c>
      <c r="K106" s="14">
        <f>F106*Dane!$C$14+G106*Dane!$C$15+H106*Dane!$C$16</f>
        <v>49.5</v>
      </c>
      <c r="L106" s="41">
        <f>F106*Dane!$F$14+G106*Dane!$F$15+H106*Dane!$F$17</f>
        <v>7.5</v>
      </c>
      <c r="M106" s="41">
        <f>F106*Dane!$H$14+G106*Dane!$H$15+H106*Dane!$H$16+(F106+G106+H106)*Dane!$C$22</f>
        <v>108</v>
      </c>
      <c r="N106" s="15">
        <f t="shared" si="18"/>
        <v>480.55787999999995</v>
      </c>
      <c r="O106" s="14">
        <f>IF(B106="W",N106*Dane!$D$2,N106*Dane!$H$2)</f>
        <v>96.111575999999999</v>
      </c>
      <c r="P106" s="14">
        <f t="shared" ref="P106:P111" si="34">SUM(N106:O106)</f>
        <v>576.66945599999997</v>
      </c>
      <c r="Q106" s="14">
        <f>IF(B106="W",N106*Dane!$C$23,N106*Dane!$C$23)</f>
        <v>0</v>
      </c>
      <c r="R106" s="14">
        <f>IF(B106="W",(N106*Dane!$D$3)-Q106,(N106*Dane!$H$3)-Q106)</f>
        <v>0</v>
      </c>
      <c r="S106" s="14">
        <f t="shared" si="19"/>
        <v>576.66945599999997</v>
      </c>
      <c r="T106" s="14">
        <f t="shared" ref="T106:T111" si="35">S106*0.1</f>
        <v>57.666945599999998</v>
      </c>
      <c r="U106" s="14">
        <f t="shared" ref="U106:U111" si="36">S106*0.2</f>
        <v>115.3338912</v>
      </c>
      <c r="V106" s="33">
        <f t="shared" ref="V106:V111" si="37">SUM(S106:T106)</f>
        <v>634.33640159999993</v>
      </c>
      <c r="W106" s="34">
        <f t="shared" ref="W106:W111" si="38">SUM(S106,U106)</f>
        <v>692.00334720000001</v>
      </c>
      <c r="X106" s="49">
        <v>1696</v>
      </c>
      <c r="Y106" s="159">
        <f>$X$106*Dane!D6</f>
        <v>254.39999999999998</v>
      </c>
      <c r="Z106" s="35">
        <f>X106*Dane!$D$7</f>
        <v>508.79999999999995</v>
      </c>
      <c r="AA106" s="160">
        <f>X106*Dane!$D$8</f>
        <v>1017.5999999999999</v>
      </c>
      <c r="AB106" s="89"/>
      <c r="AC106" s="17"/>
      <c r="AD106" s="17"/>
    </row>
    <row r="107" spans="1:30" ht="29.25" customHeight="1">
      <c r="A107" s="178">
        <f t="shared" si="17"/>
        <v>104</v>
      </c>
      <c r="B107" s="11" t="s">
        <v>100</v>
      </c>
      <c r="C107" s="24" t="s">
        <v>1435</v>
      </c>
      <c r="D107" s="91" t="s">
        <v>1541</v>
      </c>
      <c r="E107" s="92"/>
      <c r="F107" s="12">
        <v>0</v>
      </c>
      <c r="G107" s="13">
        <v>0</v>
      </c>
      <c r="H107" s="13">
        <v>0</v>
      </c>
      <c r="I107" s="32">
        <v>181.17</v>
      </c>
      <c r="J107" s="14">
        <v>0</v>
      </c>
      <c r="K107" s="14">
        <f>F107*Dane!$C$14+G107*Dane!$C$15+H107*Dane!$C$16</f>
        <v>0</v>
      </c>
      <c r="L107" s="41">
        <f>F107*Dane!$F$14+G107*Dane!$F$15+H107*Dane!$F$17</f>
        <v>0</v>
      </c>
      <c r="M107" s="41">
        <f>F107*Dane!$H$14+G107*Dane!$H$15+H107*Dane!$H$16+(F107+G107+H107)*Dane!$C$22</f>
        <v>0</v>
      </c>
      <c r="N107" s="15">
        <f t="shared" si="18"/>
        <v>181.17</v>
      </c>
      <c r="O107" s="14">
        <f>IF(B107="W",N107*Dane!$D$2,N107*Dane!$H$2)</f>
        <v>36.234000000000002</v>
      </c>
      <c r="P107" s="14">
        <f>SUM(N107:O107)</f>
        <v>217.404</v>
      </c>
      <c r="Q107" s="14">
        <f>IF(B107="W",N107*Dane!$C$23,N107*Dane!$C$23)</f>
        <v>0</v>
      </c>
      <c r="R107" s="14">
        <f>IF(B107="W",(N107*Dane!$D$3)-Q107,(N107*Dane!$H$3)-Q107)</f>
        <v>0</v>
      </c>
      <c r="S107" s="14">
        <f t="shared" si="19"/>
        <v>217.404</v>
      </c>
      <c r="T107" s="14">
        <f>S107*0.1</f>
        <v>21.740400000000001</v>
      </c>
      <c r="U107" s="14">
        <f>S107*0.2</f>
        <v>43.480800000000002</v>
      </c>
      <c r="V107" s="33">
        <f>SUM(S107:T107)</f>
        <v>239.14439999999999</v>
      </c>
      <c r="W107" s="34">
        <f>SUM(S107,U107)</f>
        <v>260.88479999999998</v>
      </c>
      <c r="X107" s="57">
        <v>822</v>
      </c>
      <c r="Y107" s="159"/>
      <c r="Z107" s="35"/>
      <c r="AA107" s="160"/>
      <c r="AB107" s="89"/>
      <c r="AC107" s="17"/>
      <c r="AD107" s="17"/>
    </row>
    <row r="108" spans="1:30" ht="29.25" customHeight="1">
      <c r="A108" s="178">
        <f t="shared" si="17"/>
        <v>105</v>
      </c>
      <c r="B108" s="11" t="s">
        <v>99</v>
      </c>
      <c r="C108" s="24" t="s">
        <v>1436</v>
      </c>
      <c r="D108" s="36" t="s">
        <v>845</v>
      </c>
      <c r="E108" s="86"/>
      <c r="F108" s="12">
        <v>0</v>
      </c>
      <c r="G108" s="13">
        <v>2.0499999999999998</v>
      </c>
      <c r="H108" s="13">
        <v>0.3</v>
      </c>
      <c r="I108" s="32">
        <v>237.74536500000002</v>
      </c>
      <c r="J108" s="14">
        <v>0</v>
      </c>
      <c r="K108" s="14">
        <f>F108*Dane!$C$14+G108*Dane!$C$15+H108*Dane!$C$16</f>
        <v>79.05</v>
      </c>
      <c r="L108" s="41">
        <f>F108*Dane!$F$14+G108*Dane!$F$15+H108*Dane!$F$17</f>
        <v>11.75</v>
      </c>
      <c r="M108" s="41">
        <f>F108*Dane!$H$14+G108*Dane!$H$15+H108*Dane!$H$16+(F108+G108+H108)*Dane!$C$22</f>
        <v>169.2</v>
      </c>
      <c r="N108" s="15">
        <f t="shared" si="18"/>
        <v>497.74536499999999</v>
      </c>
      <c r="O108" s="14">
        <f>IF(B108="W",N108*Dane!$D$2,N108*Dane!$H$2)</f>
        <v>99.549073000000007</v>
      </c>
      <c r="P108" s="14">
        <f>SUM(N108:O108)</f>
        <v>597.29443800000001</v>
      </c>
      <c r="Q108" s="14">
        <f>IF(B108="W",N108*Dane!$C$23,N108*Dane!$C$23)</f>
        <v>0</v>
      </c>
      <c r="R108" s="14">
        <f>IF(B108="W",(N108*Dane!$D$3)-Q108,(N108*Dane!$H$3)-Q108)</f>
        <v>0</v>
      </c>
      <c r="S108" s="14">
        <f t="shared" si="19"/>
        <v>597.29443800000001</v>
      </c>
      <c r="T108" s="14">
        <f>S108*0.1</f>
        <v>59.729443800000006</v>
      </c>
      <c r="U108" s="14">
        <f>S108*0.2</f>
        <v>119.45888760000001</v>
      </c>
      <c r="V108" s="33">
        <f>SUM(S108:T108)</f>
        <v>657.02388180000003</v>
      </c>
      <c r="W108" s="34">
        <f>SUM(S108,U108)</f>
        <v>716.75332560000004</v>
      </c>
      <c r="X108" s="57">
        <v>943</v>
      </c>
      <c r="Y108" s="159">
        <f>X108*Dane!$D$6</f>
        <v>141.44999999999999</v>
      </c>
      <c r="Z108" s="35">
        <f>X108*Dane!$D$7</f>
        <v>282.89999999999998</v>
      </c>
      <c r="AA108" s="160">
        <f>X108*Dane!$D$8</f>
        <v>565.79999999999995</v>
      </c>
      <c r="AB108" s="89"/>
      <c r="AC108" s="17"/>
      <c r="AD108" s="17"/>
    </row>
    <row r="109" spans="1:30" ht="29.25" customHeight="1">
      <c r="A109" s="178">
        <f t="shared" si="17"/>
        <v>106</v>
      </c>
      <c r="B109" s="11" t="s">
        <v>99</v>
      </c>
      <c r="C109" s="24" t="s">
        <v>1437</v>
      </c>
      <c r="D109" s="36" t="s">
        <v>846</v>
      </c>
      <c r="E109" s="86"/>
      <c r="F109" s="12">
        <v>0</v>
      </c>
      <c r="G109" s="13">
        <v>3.2</v>
      </c>
      <c r="H109" s="13">
        <v>0.1</v>
      </c>
      <c r="I109" s="32">
        <v>240.35220000000001</v>
      </c>
      <c r="J109" s="14">
        <v>0</v>
      </c>
      <c r="K109" s="14">
        <f>F109*Dane!$C$14+G109*Dane!$C$15+H109*Dane!$C$16</f>
        <v>109.4</v>
      </c>
      <c r="L109" s="41">
        <f>F109*Dane!$F$14+G109*Dane!$F$15+H109*Dane!$F$17</f>
        <v>16.5</v>
      </c>
      <c r="M109" s="41">
        <f>F109*Dane!$H$14+G109*Dane!$H$15+H109*Dane!$H$16+(F109+G109+H109)*Dane!$C$22</f>
        <v>237.60000000000002</v>
      </c>
      <c r="N109" s="15">
        <f t="shared" si="18"/>
        <v>603.85220000000004</v>
      </c>
      <c r="O109" s="14">
        <f>IF(B109="W",N109*Dane!$D$2,N109*Dane!$H$2)</f>
        <v>120.77044000000001</v>
      </c>
      <c r="P109" s="14">
        <f>SUM(N109:O109)</f>
        <v>724.62264000000005</v>
      </c>
      <c r="Q109" s="14">
        <f>IF(B109="W",N109*Dane!$C$23,N109*Dane!$C$23)</f>
        <v>0</v>
      </c>
      <c r="R109" s="14">
        <f>IF(B109="W",(N109*Dane!$D$3)-Q109,(N109*Dane!$H$3)-Q109)</f>
        <v>0</v>
      </c>
      <c r="S109" s="14">
        <f t="shared" si="19"/>
        <v>724.62264000000005</v>
      </c>
      <c r="T109" s="14">
        <f>S109*0.1</f>
        <v>72.462264000000005</v>
      </c>
      <c r="U109" s="14">
        <f>S109*0.2</f>
        <v>144.92452800000001</v>
      </c>
      <c r="V109" s="33">
        <f>SUM(S109:T109)</f>
        <v>797.08490400000005</v>
      </c>
      <c r="W109" s="34">
        <f>SUM(S109,U109)</f>
        <v>869.54716800000006</v>
      </c>
      <c r="X109" s="57">
        <v>1034</v>
      </c>
      <c r="Y109" s="159">
        <f>X109*Dane!$D$6</f>
        <v>155.1</v>
      </c>
      <c r="Z109" s="35">
        <f>X109*Dane!$D$7</f>
        <v>310.2</v>
      </c>
      <c r="AA109" s="160">
        <f>X109*Dane!$D$8</f>
        <v>620.4</v>
      </c>
      <c r="AB109" s="89"/>
      <c r="AC109" s="17"/>
      <c r="AD109" s="17"/>
    </row>
    <row r="110" spans="1:30" ht="29.25" customHeight="1">
      <c r="A110" s="178">
        <f t="shared" si="17"/>
        <v>107</v>
      </c>
      <c r="B110" s="11" t="s">
        <v>100</v>
      </c>
      <c r="C110" s="24" t="s">
        <v>1289</v>
      </c>
      <c r="D110" s="36" t="s">
        <v>469</v>
      </c>
      <c r="E110" s="86"/>
      <c r="F110" s="12">
        <v>0</v>
      </c>
      <c r="G110" s="31">
        <v>0</v>
      </c>
      <c r="H110" s="31">
        <v>0</v>
      </c>
      <c r="I110" s="32">
        <v>475.82488800000004</v>
      </c>
      <c r="J110" s="14">
        <v>0</v>
      </c>
      <c r="K110" s="14">
        <f>F110*Dane!$C$14+G110*Dane!$C$15+H110*Dane!$C$16</f>
        <v>0</v>
      </c>
      <c r="L110" s="41">
        <f>F110*Dane!$F$14+G110*Dane!$F$15+H110*Dane!$F$17</f>
        <v>0</v>
      </c>
      <c r="M110" s="41">
        <f>F110*Dane!$H$14+G110*Dane!$H$15+H110*Dane!$H$16+(F110+G110+H110)*Dane!$C$22</f>
        <v>0</v>
      </c>
      <c r="N110" s="15">
        <f t="shared" si="18"/>
        <v>475.82488800000004</v>
      </c>
      <c r="O110" s="14">
        <f>IF(B110="W",N110*Dane!$D$2,N110*Dane!$H$2)</f>
        <v>95.164977600000014</v>
      </c>
      <c r="P110" s="14">
        <f t="shared" si="34"/>
        <v>570.98986560000003</v>
      </c>
      <c r="Q110" s="14">
        <f>IF(B110="W",N110*Dane!$C$23,N110*Dane!$C$23)</f>
        <v>0</v>
      </c>
      <c r="R110" s="14">
        <f>IF(B110="W",(N110*Dane!$D$3)-Q110,(N110*Dane!$H$3)-Q110)</f>
        <v>0</v>
      </c>
      <c r="S110" s="14">
        <f t="shared" si="19"/>
        <v>570.98986560000003</v>
      </c>
      <c r="T110" s="14">
        <f t="shared" si="35"/>
        <v>57.098986560000007</v>
      </c>
      <c r="U110" s="14">
        <f t="shared" si="36"/>
        <v>114.19797312000001</v>
      </c>
      <c r="V110" s="33">
        <f t="shared" si="37"/>
        <v>628.08885215999999</v>
      </c>
      <c r="W110" s="34">
        <f t="shared" si="38"/>
        <v>685.18783872000006</v>
      </c>
      <c r="X110" s="49">
        <v>725</v>
      </c>
      <c r="Y110" s="159">
        <f>X110*Dane!$D$6</f>
        <v>108.75</v>
      </c>
      <c r="Z110" s="35">
        <f>X110*Dane!$D$7</f>
        <v>217.5</v>
      </c>
      <c r="AA110" s="160">
        <f>X110*Dane!$D$8</f>
        <v>435</v>
      </c>
      <c r="AB110" s="89"/>
      <c r="AC110" s="17"/>
      <c r="AD110" s="17"/>
    </row>
    <row r="111" spans="1:30" ht="29.25" customHeight="1">
      <c r="A111" s="178">
        <f t="shared" si="17"/>
        <v>108</v>
      </c>
      <c r="B111" s="11" t="s">
        <v>100</v>
      </c>
      <c r="C111" s="24" t="s">
        <v>1290</v>
      </c>
      <c r="D111" s="36" t="s">
        <v>470</v>
      </c>
      <c r="E111" s="86"/>
      <c r="F111" s="12">
        <v>0</v>
      </c>
      <c r="G111" s="31">
        <v>0</v>
      </c>
      <c r="H111" s="31">
        <v>0</v>
      </c>
      <c r="I111" s="32">
        <v>608.44233450000002</v>
      </c>
      <c r="J111" s="14">
        <v>0</v>
      </c>
      <c r="K111" s="14">
        <f>F111*Dane!$C$14+G111*Dane!$C$15+H111*Dane!$C$16</f>
        <v>0</v>
      </c>
      <c r="L111" s="41">
        <f>F111*Dane!$F$14+G111*Dane!$F$15+H111*Dane!$F$17</f>
        <v>0</v>
      </c>
      <c r="M111" s="41">
        <f>F111*Dane!$H$14+G111*Dane!$H$15+H111*Dane!$H$16+(F111+G111+H111)*Dane!$C$22</f>
        <v>0</v>
      </c>
      <c r="N111" s="15">
        <f t="shared" si="18"/>
        <v>608.44233450000002</v>
      </c>
      <c r="O111" s="14">
        <f>IF(B111="W",N111*Dane!$D$2,N111*Dane!$H$2)</f>
        <v>121.68846690000001</v>
      </c>
      <c r="P111" s="14">
        <f t="shared" si="34"/>
        <v>730.1308014</v>
      </c>
      <c r="Q111" s="14">
        <f>IF(B111="W",N111*Dane!$C$23,N111*Dane!$C$23)</f>
        <v>0</v>
      </c>
      <c r="R111" s="14">
        <f>IF(B111="W",(N111*Dane!$D$3)-Q111,(N111*Dane!$H$3)-Q111)</f>
        <v>0</v>
      </c>
      <c r="S111" s="14">
        <f t="shared" si="19"/>
        <v>730.1308014</v>
      </c>
      <c r="T111" s="14">
        <f t="shared" si="35"/>
        <v>73.01308014</v>
      </c>
      <c r="U111" s="14">
        <f t="shared" si="36"/>
        <v>146.02616028</v>
      </c>
      <c r="V111" s="33">
        <f t="shared" si="37"/>
        <v>803.14388153999994</v>
      </c>
      <c r="W111" s="34">
        <f t="shared" si="38"/>
        <v>876.15696167999999</v>
      </c>
      <c r="X111" s="49">
        <v>928</v>
      </c>
      <c r="Y111" s="159">
        <f>X111*Dane!$D$6</f>
        <v>139.19999999999999</v>
      </c>
      <c r="Z111" s="35">
        <f>X111*Dane!$D$7</f>
        <v>278.39999999999998</v>
      </c>
      <c r="AA111" s="160">
        <f>X111*Dane!$D$8</f>
        <v>556.79999999999995</v>
      </c>
      <c r="AB111" s="89"/>
      <c r="AC111" s="17"/>
      <c r="AD111" s="17"/>
    </row>
    <row r="112" spans="1:30" ht="29.25" customHeight="1">
      <c r="A112" s="178">
        <f t="shared" si="17"/>
        <v>109</v>
      </c>
      <c r="B112" s="11" t="s">
        <v>100</v>
      </c>
      <c r="C112" s="24" t="s">
        <v>158</v>
      </c>
      <c r="D112" s="36" t="s">
        <v>482</v>
      </c>
      <c r="E112" s="86"/>
      <c r="F112" s="12">
        <v>0</v>
      </c>
      <c r="G112" s="31">
        <v>0</v>
      </c>
      <c r="H112" s="31">
        <v>0</v>
      </c>
      <c r="I112" s="32">
        <v>58.377000000000002</v>
      </c>
      <c r="J112" s="14">
        <v>0</v>
      </c>
      <c r="K112" s="14">
        <f>F112*Dane!$C$14+G112*Dane!$C$15+H112*Dane!$C$16</f>
        <v>0</v>
      </c>
      <c r="L112" s="41">
        <f>F112*Dane!$F$14+G112*Dane!$F$15+H112*Dane!$F$17</f>
        <v>0</v>
      </c>
      <c r="M112" s="41">
        <f>F112*Dane!$H$14+G112*Dane!$H$15+H112*Dane!$H$16+(F112+G112+H112)*Dane!$C$22</f>
        <v>0</v>
      </c>
      <c r="N112" s="15">
        <f t="shared" si="18"/>
        <v>58.377000000000002</v>
      </c>
      <c r="O112" s="14">
        <f>IF(B112="W",N112*Dane!$D$2,N112*Dane!$H$2)</f>
        <v>11.675400000000002</v>
      </c>
      <c r="P112" s="14">
        <f t="shared" ref="P112:P129" si="39">SUM(N112:O112)</f>
        <v>70.052400000000006</v>
      </c>
      <c r="Q112" s="14">
        <f>IF(B112="W",N112*Dane!$C$23,N112*Dane!$C$23)</f>
        <v>0</v>
      </c>
      <c r="R112" s="14">
        <f>IF(B112="W",(N112*Dane!$D$3)-Q112,(N112*Dane!$H$3)-Q112)</f>
        <v>0</v>
      </c>
      <c r="S112" s="14">
        <f t="shared" si="19"/>
        <v>70.052400000000006</v>
      </c>
      <c r="T112" s="14">
        <f t="shared" ref="T112:T129" si="40">S112*0.1</f>
        <v>7.0052400000000006</v>
      </c>
      <c r="U112" s="14">
        <f t="shared" ref="U112:U129" si="41">S112*0.2</f>
        <v>14.010480000000001</v>
      </c>
      <c r="V112" s="33">
        <f t="shared" ref="V112:V129" si="42">SUM(S112:T112)</f>
        <v>77.057640000000006</v>
      </c>
      <c r="W112" s="34">
        <f t="shared" ref="W112:W129" si="43">SUM(S112,U112)</f>
        <v>84.062880000000007</v>
      </c>
      <c r="X112" s="49">
        <v>97.13</v>
      </c>
      <c r="Y112" s="159">
        <f>X112*Dane!$D$6</f>
        <v>14.569499999999998</v>
      </c>
      <c r="Z112" s="35">
        <f>X112*Dane!$D$7</f>
        <v>29.138999999999996</v>
      </c>
      <c r="AA112" s="160">
        <f>X112*Dane!$D$8</f>
        <v>58.277999999999992</v>
      </c>
      <c r="AB112" s="89"/>
      <c r="AC112" s="17"/>
      <c r="AD112" s="17"/>
    </row>
    <row r="113" spans="1:30" ht="29.25" customHeight="1">
      <c r="A113" s="178">
        <f t="shared" si="17"/>
        <v>110</v>
      </c>
      <c r="B113" s="11" t="s">
        <v>99</v>
      </c>
      <c r="C113" s="24" t="s">
        <v>1793</v>
      </c>
      <c r="D113" s="36" t="s">
        <v>1794</v>
      </c>
      <c r="E113" s="86"/>
      <c r="F113" s="12">
        <v>1</v>
      </c>
      <c r="G113" s="31">
        <v>0</v>
      </c>
      <c r="H113" s="31">
        <v>0</v>
      </c>
      <c r="I113" s="32">
        <v>98.536349999999999</v>
      </c>
      <c r="J113" s="14">
        <v>0</v>
      </c>
      <c r="K113" s="14">
        <f>F113*Dane!$C$14+G113*Dane!$C$15+H113*Dane!$C$16</f>
        <v>33</v>
      </c>
      <c r="L113" s="41">
        <f>F113*Dane!$F$14+G113*Dane!$F$15+H113*Dane!$F$17</f>
        <v>15</v>
      </c>
      <c r="M113" s="41">
        <f>F113*Dane!$H$14+G113*Dane!$H$15+H113*Dane!$H$16+(F113+G113+H113)*Dane!$C$22</f>
        <v>72</v>
      </c>
      <c r="N113" s="15">
        <f t="shared" si="18"/>
        <v>218.53635</v>
      </c>
      <c r="O113" s="14">
        <f>IF(B113="W",N113*Dane!$D$2,N113*Dane!$H$2)</f>
        <v>43.707270000000001</v>
      </c>
      <c r="P113" s="14">
        <f t="shared" si="39"/>
        <v>262.24362000000002</v>
      </c>
      <c r="Q113" s="14">
        <f>IF(B113="W",N113*Dane!$C$23,N113*Dane!$C$23)</f>
        <v>0</v>
      </c>
      <c r="R113" s="14">
        <f>IF(B113="W",(N113*Dane!$D$3)-Q113,(N113*Dane!$H$3)-Q113)</f>
        <v>0</v>
      </c>
      <c r="S113" s="14">
        <f t="shared" si="19"/>
        <v>262.24362000000002</v>
      </c>
      <c r="T113" s="14">
        <f t="shared" si="40"/>
        <v>26.224362000000003</v>
      </c>
      <c r="U113" s="14">
        <f t="shared" si="41"/>
        <v>52.448724000000006</v>
      </c>
      <c r="V113" s="33">
        <f t="shared" si="42"/>
        <v>288.46798200000001</v>
      </c>
      <c r="W113" s="34">
        <f t="shared" si="43"/>
        <v>314.69234400000005</v>
      </c>
      <c r="X113" s="48">
        <v>366.15826979999997</v>
      </c>
      <c r="Y113" s="159">
        <f>X113*Dane!$D$6</f>
        <v>54.923740469999991</v>
      </c>
      <c r="Z113" s="35">
        <f>X113*Dane!$D$7</f>
        <v>109.84748093999998</v>
      </c>
      <c r="AA113" s="160">
        <f>X113*Dane!$D$8</f>
        <v>219.69496187999997</v>
      </c>
      <c r="AB113" s="89"/>
      <c r="AC113" s="17"/>
      <c r="AD113" s="17"/>
    </row>
    <row r="114" spans="1:30" ht="29.25" customHeight="1">
      <c r="A114" s="178">
        <f t="shared" si="17"/>
        <v>111</v>
      </c>
      <c r="B114" s="11" t="s">
        <v>99</v>
      </c>
      <c r="C114" s="24" t="s">
        <v>1795</v>
      </c>
      <c r="D114" s="36" t="s">
        <v>1796</v>
      </c>
      <c r="E114" s="86"/>
      <c r="F114" s="12">
        <v>1</v>
      </c>
      <c r="G114" s="31">
        <v>0</v>
      </c>
      <c r="H114" s="31">
        <v>0</v>
      </c>
      <c r="I114" s="32">
        <v>20.270910000000001</v>
      </c>
      <c r="J114" s="14">
        <v>0</v>
      </c>
      <c r="K114" s="14">
        <f>F114*Dane!$C$14+G114*Dane!$C$15+H114*Dane!$C$16</f>
        <v>33</v>
      </c>
      <c r="L114" s="41">
        <f>F114*Dane!$F$14+G114*Dane!$F$15+H114*Dane!$F$17</f>
        <v>15</v>
      </c>
      <c r="M114" s="41">
        <f>F114*Dane!$H$14+G114*Dane!$H$15+H114*Dane!$H$16+(F114+G114+H114)*Dane!$C$22</f>
        <v>72</v>
      </c>
      <c r="N114" s="15">
        <f t="shared" si="18"/>
        <v>140.27091000000001</v>
      </c>
      <c r="O114" s="14">
        <f>IF(B114="W",N114*Dane!$D$2,N114*Dane!$H$2)</f>
        <v>28.054182000000004</v>
      </c>
      <c r="P114" s="14">
        <f t="shared" si="39"/>
        <v>168.32509200000001</v>
      </c>
      <c r="Q114" s="14">
        <f>IF(B114="W",N114*Dane!$C$23,N114*Dane!$C$23)</f>
        <v>0</v>
      </c>
      <c r="R114" s="14">
        <f>IF(B114="W",(N114*Dane!$D$3)-Q114,(N114*Dane!$H$3)-Q114)</f>
        <v>0</v>
      </c>
      <c r="S114" s="14">
        <f t="shared" si="19"/>
        <v>168.32509200000001</v>
      </c>
      <c r="T114" s="14">
        <f t="shared" si="40"/>
        <v>16.832509200000001</v>
      </c>
      <c r="U114" s="14">
        <f t="shared" si="41"/>
        <v>33.665018400000001</v>
      </c>
      <c r="V114" s="33">
        <f t="shared" si="42"/>
        <v>185.15760120000002</v>
      </c>
      <c r="W114" s="34">
        <f t="shared" si="43"/>
        <v>201.99011040000002</v>
      </c>
      <c r="X114" s="48">
        <v>245.00336868000005</v>
      </c>
      <c r="Y114" s="159">
        <f>X114*Dane!$D$6</f>
        <v>36.750505302000008</v>
      </c>
      <c r="Z114" s="35">
        <f>X114*Dane!$D$7</f>
        <v>73.501010604000015</v>
      </c>
      <c r="AA114" s="160">
        <f>X114*Dane!$D$8</f>
        <v>147.00202120800003</v>
      </c>
      <c r="AB114" s="89"/>
      <c r="AC114" s="17"/>
      <c r="AD114" s="17"/>
    </row>
    <row r="115" spans="1:30" ht="29.25" customHeight="1">
      <c r="A115" s="178">
        <f t="shared" si="17"/>
        <v>112</v>
      </c>
      <c r="B115" s="11" t="s">
        <v>99</v>
      </c>
      <c r="C115" s="24" t="s">
        <v>1797</v>
      </c>
      <c r="D115" s="36" t="s">
        <v>1798</v>
      </c>
      <c r="E115" s="86"/>
      <c r="F115" s="12">
        <v>2.5</v>
      </c>
      <c r="G115" s="31">
        <v>0</v>
      </c>
      <c r="H115" s="31">
        <v>0</v>
      </c>
      <c r="I115" s="32">
        <v>635.19208500000002</v>
      </c>
      <c r="J115" s="14">
        <v>0</v>
      </c>
      <c r="K115" s="14">
        <f>F115*Dane!$C$14+G115*Dane!$C$15+H115*Dane!$C$16</f>
        <v>82.5</v>
      </c>
      <c r="L115" s="41">
        <f>F115*Dane!$F$14+G115*Dane!$F$15+H115*Dane!$F$17</f>
        <v>37.5</v>
      </c>
      <c r="M115" s="41">
        <f>F115*Dane!$H$14+G115*Dane!$H$15+H115*Dane!$H$16+(F115+G115+H115)*Dane!$C$22</f>
        <v>180</v>
      </c>
      <c r="N115" s="15">
        <f t="shared" si="18"/>
        <v>935.19208500000002</v>
      </c>
      <c r="O115" s="14">
        <f>IF(B115="W",N115*Dane!$D$2,N115*Dane!$H$2)</f>
        <v>187.03841700000001</v>
      </c>
      <c r="P115" s="14">
        <f t="shared" si="39"/>
        <v>1122.2305020000001</v>
      </c>
      <c r="Q115" s="14">
        <f>IF(B115="W",N115*Dane!$C$23,N115*Dane!$C$23)</f>
        <v>0</v>
      </c>
      <c r="R115" s="14">
        <f>IF(B115="W",(N115*Dane!$D$3)-Q115,(N115*Dane!$H$3)-Q115)</f>
        <v>0</v>
      </c>
      <c r="S115" s="14">
        <f t="shared" si="19"/>
        <v>1122.2305020000001</v>
      </c>
      <c r="T115" s="14">
        <f t="shared" si="40"/>
        <v>112.22305020000002</v>
      </c>
      <c r="U115" s="14">
        <f t="shared" si="41"/>
        <v>224.44610040000003</v>
      </c>
      <c r="V115" s="33">
        <f t="shared" si="42"/>
        <v>1234.4535522000001</v>
      </c>
      <c r="W115" s="34">
        <f t="shared" si="43"/>
        <v>1346.6766024000001</v>
      </c>
      <c r="X115" s="48">
        <v>1517.3373475799997</v>
      </c>
      <c r="Y115" s="159">
        <f>X115*Dane!$D$6</f>
        <v>227.60060213699995</v>
      </c>
      <c r="Z115" s="35">
        <f>X115*Dane!$D$7</f>
        <v>455.20120427399991</v>
      </c>
      <c r="AA115" s="160">
        <f>X115*Dane!$D$8</f>
        <v>910.40240854799981</v>
      </c>
      <c r="AB115" s="89"/>
      <c r="AC115" s="17"/>
      <c r="AD115" s="17"/>
    </row>
    <row r="116" spans="1:30" ht="29.25" customHeight="1">
      <c r="A116" s="178">
        <f t="shared" si="17"/>
        <v>113</v>
      </c>
      <c r="B116" s="11" t="s">
        <v>99</v>
      </c>
      <c r="C116" s="24" t="s">
        <v>1799</v>
      </c>
      <c r="D116" s="36" t="s">
        <v>1800</v>
      </c>
      <c r="E116" s="86"/>
      <c r="F116" s="12">
        <v>2.5</v>
      </c>
      <c r="G116" s="31">
        <v>0</v>
      </c>
      <c r="H116" s="31">
        <v>0</v>
      </c>
      <c r="I116" s="32">
        <v>1106.777595</v>
      </c>
      <c r="J116" s="14">
        <v>0</v>
      </c>
      <c r="K116" s="14">
        <f>F116*Dane!$C$14+G116*Dane!$C$15+H116*Dane!$C$16</f>
        <v>82.5</v>
      </c>
      <c r="L116" s="41">
        <f>F116*Dane!$F$14+G116*Dane!$F$15+H116*Dane!$F$17</f>
        <v>37.5</v>
      </c>
      <c r="M116" s="41">
        <f>F116*Dane!$H$14+G116*Dane!$H$15+H116*Dane!$H$16+(F116+G116+H116)*Dane!$C$22</f>
        <v>180</v>
      </c>
      <c r="N116" s="15">
        <f t="shared" si="18"/>
        <v>1406.777595</v>
      </c>
      <c r="O116" s="14">
        <f>IF(B116="W",N116*Dane!$D$2,N116*Dane!$H$2)</f>
        <v>281.35551900000002</v>
      </c>
      <c r="P116" s="14">
        <f t="shared" si="39"/>
        <v>1688.133114</v>
      </c>
      <c r="Q116" s="14">
        <f>IF(B116="W",N116*Dane!$C$23,N116*Dane!$C$23)</f>
        <v>0</v>
      </c>
      <c r="R116" s="14">
        <f>IF(B116="W",(N116*Dane!$D$3)-Q116,(N116*Dane!$H$3)-Q116)</f>
        <v>0</v>
      </c>
      <c r="S116" s="14">
        <f t="shared" si="19"/>
        <v>1688.133114</v>
      </c>
      <c r="T116" s="14">
        <f t="shared" si="40"/>
        <v>168.8133114</v>
      </c>
      <c r="U116" s="14">
        <f t="shared" si="41"/>
        <v>337.62662280000001</v>
      </c>
      <c r="V116" s="33">
        <f t="shared" si="42"/>
        <v>1856.9464254</v>
      </c>
      <c r="W116" s="34">
        <f t="shared" si="43"/>
        <v>2025.7597367999999</v>
      </c>
      <c r="X116" s="48">
        <v>2247.3517170599998</v>
      </c>
      <c r="Y116" s="159">
        <f>X116*Dane!$D$6</f>
        <v>337.10275755899994</v>
      </c>
      <c r="Z116" s="35">
        <f>X116*Dane!$D$7</f>
        <v>674.20551511799988</v>
      </c>
      <c r="AA116" s="160">
        <f>X116*Dane!$D$8</f>
        <v>1348.4110302359998</v>
      </c>
      <c r="AB116" s="89"/>
      <c r="AC116" s="17"/>
      <c r="AD116" s="17"/>
    </row>
    <row r="117" spans="1:30" ht="29.25" customHeight="1">
      <c r="A117" s="178">
        <f t="shared" si="17"/>
        <v>114</v>
      </c>
      <c r="B117" s="11" t="s">
        <v>100</v>
      </c>
      <c r="C117" s="24" t="s">
        <v>862</v>
      </c>
      <c r="D117" s="36" t="s">
        <v>509</v>
      </c>
      <c r="E117" s="86"/>
      <c r="F117" s="12">
        <v>0</v>
      </c>
      <c r="G117" s="31">
        <v>0</v>
      </c>
      <c r="H117" s="31">
        <v>0</v>
      </c>
      <c r="I117" s="32">
        <v>1091.20704</v>
      </c>
      <c r="J117" s="14">
        <v>0</v>
      </c>
      <c r="K117" s="14">
        <f>F117*Dane!$C$14+G117*Dane!$C$15+H117*Dane!$C$16</f>
        <v>0</v>
      </c>
      <c r="L117" s="41">
        <f>F117*Dane!$F$14+G117*Dane!$F$15+H117*Dane!$F$17</f>
        <v>0</v>
      </c>
      <c r="M117" s="41">
        <f>F117*Dane!$H$14+G117*Dane!$H$15+H117*Dane!$H$16+(F117+G117+H117)*Dane!$C$22</f>
        <v>0</v>
      </c>
      <c r="N117" s="15">
        <f t="shared" si="18"/>
        <v>1091.20704</v>
      </c>
      <c r="O117" s="14">
        <f>IF(B117="W",N117*Dane!$D$2,N117*Dane!$H$2)</f>
        <v>218.24140800000001</v>
      </c>
      <c r="P117" s="14">
        <f t="shared" si="39"/>
        <v>1309.4484480000001</v>
      </c>
      <c r="Q117" s="14">
        <f>IF(B117="W",N117*Dane!$C$23,N117*Dane!$C$23)</f>
        <v>0</v>
      </c>
      <c r="R117" s="14">
        <f>IF(B117="W",(N117*Dane!$D$3)-Q117,(N117*Dane!$H$3)-Q117)</f>
        <v>0</v>
      </c>
      <c r="S117" s="14">
        <f t="shared" si="19"/>
        <v>1309.4484480000001</v>
      </c>
      <c r="T117" s="14">
        <f t="shared" si="40"/>
        <v>130.94484480000003</v>
      </c>
      <c r="U117" s="14">
        <f t="shared" si="41"/>
        <v>261.88968960000005</v>
      </c>
      <c r="V117" s="33">
        <f t="shared" si="42"/>
        <v>1440.3932928000002</v>
      </c>
      <c r="W117" s="34">
        <f t="shared" si="43"/>
        <v>1571.3381376000002</v>
      </c>
      <c r="X117" s="48">
        <v>1460</v>
      </c>
      <c r="Y117" s="159">
        <f>X117*Dane!$D$6</f>
        <v>219</v>
      </c>
      <c r="Z117" s="35">
        <f>X117*Dane!$D$7</f>
        <v>438</v>
      </c>
      <c r="AA117" s="160">
        <f>X117*Dane!$D$8</f>
        <v>876</v>
      </c>
      <c r="AB117" s="89"/>
      <c r="AC117" s="17"/>
      <c r="AD117" s="17"/>
    </row>
    <row r="118" spans="1:30" ht="29.25" customHeight="1">
      <c r="A118" s="178">
        <f t="shared" si="17"/>
        <v>115</v>
      </c>
      <c r="B118" s="11" t="s">
        <v>100</v>
      </c>
      <c r="C118" s="24" t="s">
        <v>1423</v>
      </c>
      <c r="D118" s="36" t="s">
        <v>1424</v>
      </c>
      <c r="E118" s="86"/>
      <c r="F118" s="12">
        <v>0</v>
      </c>
      <c r="G118" s="31">
        <v>0</v>
      </c>
      <c r="H118" s="31">
        <v>0</v>
      </c>
      <c r="I118" s="32">
        <v>2117.9578200000001</v>
      </c>
      <c r="J118" s="14">
        <v>0</v>
      </c>
      <c r="K118" s="14">
        <f>F118*Dane!$C$14+G118*Dane!$C$15+H118*Dane!$C$16</f>
        <v>0</v>
      </c>
      <c r="L118" s="41">
        <f>F118*Dane!$F$14+G118*Dane!$F$15+H118*Dane!$F$17</f>
        <v>0</v>
      </c>
      <c r="M118" s="41">
        <f>F118*Dane!$H$14+G118*Dane!$H$15+H118*Dane!$H$16+(F118+G118+H118)*Dane!$C$22</f>
        <v>0</v>
      </c>
      <c r="N118" s="15">
        <f t="shared" si="18"/>
        <v>2117.9578200000001</v>
      </c>
      <c r="O118" s="14">
        <f>IF(B118="W",N118*Dane!$D$2,N118*Dane!$H$2)</f>
        <v>423.59156400000006</v>
      </c>
      <c r="P118" s="14">
        <f t="shared" si="39"/>
        <v>2541.5493839999999</v>
      </c>
      <c r="Q118" s="14">
        <f>IF(B118="W",N118*Dane!$C$23,N118*Dane!$C$23)</f>
        <v>0</v>
      </c>
      <c r="R118" s="14">
        <f>IF(B118="W",(N118*Dane!$D$3)-Q118,(N118*Dane!$H$3)-Q118)</f>
        <v>0</v>
      </c>
      <c r="S118" s="14">
        <f t="shared" si="19"/>
        <v>2541.5493839999999</v>
      </c>
      <c r="T118" s="14">
        <f t="shared" si="40"/>
        <v>254.15493839999999</v>
      </c>
      <c r="U118" s="14">
        <f t="shared" si="41"/>
        <v>508.30987679999998</v>
      </c>
      <c r="V118" s="33">
        <f t="shared" si="42"/>
        <v>2795.7043223999999</v>
      </c>
      <c r="W118" s="34">
        <f t="shared" si="43"/>
        <v>3049.8592607999999</v>
      </c>
      <c r="X118" s="48">
        <v>2802</v>
      </c>
      <c r="Y118" s="159"/>
      <c r="Z118" s="35"/>
      <c r="AA118" s="160"/>
      <c r="AB118" s="89"/>
      <c r="AC118" s="17"/>
      <c r="AD118" s="17"/>
    </row>
    <row r="119" spans="1:30" ht="29.25" customHeight="1">
      <c r="A119" s="178">
        <f t="shared" si="17"/>
        <v>116</v>
      </c>
      <c r="B119" s="11" t="s">
        <v>99</v>
      </c>
      <c r="C119" s="24" t="s">
        <v>2042</v>
      </c>
      <c r="D119" s="36" t="s">
        <v>2043</v>
      </c>
      <c r="E119" s="86"/>
      <c r="F119" s="12">
        <v>0</v>
      </c>
      <c r="G119" s="31">
        <v>0.9</v>
      </c>
      <c r="H119" s="31">
        <v>0.1</v>
      </c>
      <c r="I119" s="32">
        <v>1266.27</v>
      </c>
      <c r="J119" s="14">
        <v>0</v>
      </c>
      <c r="K119" s="14">
        <f>F119*Dane!$C$14+G119*Dane!$C$15+H119*Dane!$C$16</f>
        <v>33.5</v>
      </c>
      <c r="L119" s="41">
        <f>F119*Dane!$F$14+G119*Dane!$F$15+H119*Dane!$F$17</f>
        <v>5</v>
      </c>
      <c r="M119" s="41">
        <f>F119*Dane!$H$14+G119*Dane!$H$15+H119*Dane!$H$16+(F119+G119+H119)*Dane!$C$22</f>
        <v>72</v>
      </c>
      <c r="N119" s="15">
        <f t="shared" ref="N119" si="44">SUM(I119:M119)</f>
        <v>1376.77</v>
      </c>
      <c r="O119" s="14">
        <f>IF(B119="W",N119*Dane!$D$2,N119*Dane!$H$2)</f>
        <v>275.35399999999998</v>
      </c>
      <c r="P119" s="14">
        <f t="shared" ref="P119" si="45">SUM(N119:O119)</f>
        <v>1652.124</v>
      </c>
      <c r="Q119" s="14">
        <f>IF(B119="W",N119*Dane!$C$23,N119*Dane!$C$23)</f>
        <v>0</v>
      </c>
      <c r="R119" s="14">
        <f>IF(B119="W",(N119*Dane!$D$3)-Q119,(N119*Dane!$H$3)-Q119)</f>
        <v>0</v>
      </c>
      <c r="S119" s="14">
        <f t="shared" ref="S119" si="46">SUM(P119:R119)</f>
        <v>1652.124</v>
      </c>
      <c r="T119" s="14">
        <f t="shared" ref="T119" si="47">S119*0.1</f>
        <v>165.2124</v>
      </c>
      <c r="U119" s="14">
        <f t="shared" ref="U119" si="48">S119*0.2</f>
        <v>330.4248</v>
      </c>
      <c r="V119" s="33">
        <f t="shared" ref="V119" si="49">SUM(S119:T119)</f>
        <v>1817.3364000000001</v>
      </c>
      <c r="W119" s="34">
        <f t="shared" ref="W119" si="50">SUM(S119,U119)</f>
        <v>1982.5488</v>
      </c>
      <c r="X119" s="48">
        <v>2495</v>
      </c>
      <c r="Y119" s="159"/>
      <c r="Z119" s="35"/>
      <c r="AA119" s="160"/>
      <c r="AB119" s="89"/>
      <c r="AC119" s="17"/>
      <c r="AD119" s="17"/>
    </row>
    <row r="120" spans="1:30" ht="29.25" customHeight="1">
      <c r="A120" s="178">
        <f t="shared" si="17"/>
        <v>117</v>
      </c>
      <c r="B120" s="11" t="s">
        <v>100</v>
      </c>
      <c r="C120" s="24" t="s">
        <v>1743</v>
      </c>
      <c r="D120" s="36" t="s">
        <v>509</v>
      </c>
      <c r="E120" s="86"/>
      <c r="F120" s="12">
        <v>0</v>
      </c>
      <c r="G120" s="31">
        <v>0</v>
      </c>
      <c r="H120" s="31">
        <v>0</v>
      </c>
      <c r="I120" s="32">
        <v>231.495</v>
      </c>
      <c r="J120" s="14">
        <v>0</v>
      </c>
      <c r="K120" s="14">
        <f>F120*Dane!$C$14+G120*Dane!$C$15+H120*Dane!$C$16</f>
        <v>0</v>
      </c>
      <c r="L120" s="41">
        <f>F120*Dane!$F$14+G120*Dane!$F$15+H120*Dane!$F$17</f>
        <v>0</v>
      </c>
      <c r="M120" s="41">
        <f>F120*Dane!$H$14+G120*Dane!$H$15+H120*Dane!$H$16+(F120+G120+H120)*Dane!$C$22</f>
        <v>0</v>
      </c>
      <c r="N120" s="15">
        <f t="shared" si="18"/>
        <v>231.495</v>
      </c>
      <c r="O120" s="14">
        <f>IF(B120="W",N120*Dane!$D$2,N120*Dane!$H$2)</f>
        <v>46.299000000000007</v>
      </c>
      <c r="P120" s="14">
        <f t="shared" si="39"/>
        <v>277.79399999999998</v>
      </c>
      <c r="Q120" s="14">
        <f>IF(B120="W",N120*Dane!$C$23,N120*Dane!$C$23)</f>
        <v>0</v>
      </c>
      <c r="R120" s="14">
        <f>IF(B120="W",(N120*Dane!$D$3)-Q120,(N120*Dane!$H$3)-Q120)</f>
        <v>0</v>
      </c>
      <c r="S120" s="14">
        <f t="shared" si="19"/>
        <v>277.79399999999998</v>
      </c>
      <c r="T120" s="14">
        <f t="shared" si="40"/>
        <v>27.779399999999999</v>
      </c>
      <c r="U120" s="14">
        <f t="shared" si="41"/>
        <v>55.558799999999998</v>
      </c>
      <c r="V120" s="33">
        <f t="shared" si="42"/>
        <v>305.57339999999999</v>
      </c>
      <c r="W120" s="34">
        <f t="shared" si="43"/>
        <v>333.3528</v>
      </c>
      <c r="X120" s="49">
        <v>688</v>
      </c>
      <c r="Y120" s="159"/>
      <c r="Z120" s="35"/>
      <c r="AA120" s="160"/>
      <c r="AB120" s="89"/>
      <c r="AC120" s="17"/>
      <c r="AD120" s="17"/>
    </row>
    <row r="121" spans="1:30" ht="29.25" customHeight="1">
      <c r="A121" s="178">
        <f t="shared" si="17"/>
        <v>118</v>
      </c>
      <c r="B121" s="11" t="s">
        <v>99</v>
      </c>
      <c r="C121" s="24" t="s">
        <v>1929</v>
      </c>
      <c r="D121" s="30" t="s">
        <v>504</v>
      </c>
      <c r="E121" s="85"/>
      <c r="F121" s="12">
        <v>16</v>
      </c>
      <c r="G121" s="13">
        <v>0</v>
      </c>
      <c r="H121" s="13">
        <v>4</v>
      </c>
      <c r="I121" s="32">
        <v>16244.819415</v>
      </c>
      <c r="J121" s="14">
        <v>0</v>
      </c>
      <c r="K121" s="14">
        <f>F121*Dane!$C$14+G121*Dane!$C$15+H121*Dane!$C$16</f>
        <v>680</v>
      </c>
      <c r="L121" s="41">
        <f>F121*Dane!$F$14+G121*Dane!$F$15+H121*Dane!$F$17</f>
        <v>260</v>
      </c>
      <c r="M121" s="41">
        <f>F121*Dane!$H$14+G121*Dane!$H$15+H121*Dane!$H$16+(F121+G121+H121)*Dane!$C$22</f>
        <v>1440</v>
      </c>
      <c r="N121" s="15">
        <f>SUM(I121:M121)</f>
        <v>18624.819414999998</v>
      </c>
      <c r="O121" s="14">
        <f>IF(B121="W",N121*Dane!$D$2,N121*Dane!$H$2)</f>
        <v>3724.9638829999999</v>
      </c>
      <c r="P121" s="14">
        <f>SUM(N121:O121)</f>
        <v>22349.783297999998</v>
      </c>
      <c r="Q121" s="14">
        <f>IF(B121="W",N121*Dane!$C$23,N121*Dane!$C$23)</f>
        <v>0</v>
      </c>
      <c r="R121" s="14">
        <f>IF(B121="W",(N121*Dane!$D$3)-Q121,(N121*Dane!$H$3)-Q121)</f>
        <v>0</v>
      </c>
      <c r="S121" s="14">
        <f>SUM(P121:R121)</f>
        <v>22349.783297999998</v>
      </c>
      <c r="T121" s="14">
        <f>S121*0.1</f>
        <v>2234.9783297999998</v>
      </c>
      <c r="U121" s="14">
        <f>S121*0.2</f>
        <v>4469.9566595999995</v>
      </c>
      <c r="V121" s="33">
        <f>SUM(S121:T121)</f>
        <v>24584.761627799999</v>
      </c>
      <c r="W121" s="34">
        <f>SUM(S121,U121)</f>
        <v>26819.739957599999</v>
      </c>
      <c r="X121" s="48">
        <v>37920.82</v>
      </c>
      <c r="Y121" s="159">
        <f>X121*Dane!$D$6</f>
        <v>5688.1229999999996</v>
      </c>
      <c r="Z121" s="35">
        <f>X121*Dane!$D$7</f>
        <v>11376.245999999999</v>
      </c>
      <c r="AA121" s="160">
        <f>X121*Dane!$D$8</f>
        <v>22752.491999999998</v>
      </c>
      <c r="AB121" s="89"/>
      <c r="AC121" s="17"/>
      <c r="AD121" s="17"/>
    </row>
    <row r="122" spans="1:30" ht="29.25" customHeight="1">
      <c r="A122" s="178">
        <f t="shared" si="17"/>
        <v>119</v>
      </c>
      <c r="B122" s="11" t="s">
        <v>99</v>
      </c>
      <c r="C122" s="24" t="s">
        <v>159</v>
      </c>
      <c r="D122" s="36" t="s">
        <v>483</v>
      </c>
      <c r="E122" s="86"/>
      <c r="F122" s="12">
        <v>17</v>
      </c>
      <c r="G122" s="13">
        <v>0.5</v>
      </c>
      <c r="H122" s="13">
        <v>3.2</v>
      </c>
      <c r="I122" s="32">
        <v>17590.288484999997</v>
      </c>
      <c r="J122" s="14">
        <v>0</v>
      </c>
      <c r="K122" s="14">
        <f>F122*Dane!$C$14+G122*Dane!$C$15+H122*Dane!$C$16</f>
        <v>699.1</v>
      </c>
      <c r="L122" s="41">
        <f>F122*Dane!$F$14+G122*Dane!$F$15+H122*Dane!$F$17</f>
        <v>273.5</v>
      </c>
      <c r="M122" s="41">
        <f>F122*Dane!$H$14+G122*Dane!$H$15+H122*Dane!$H$16+(F122+G122+H122)*Dane!$C$22</f>
        <v>1490.4</v>
      </c>
      <c r="N122" s="15">
        <f t="shared" si="18"/>
        <v>20053.288484999997</v>
      </c>
      <c r="O122" s="14">
        <f>IF(B122="W",N122*Dane!$D$2,N122*Dane!$H$2)</f>
        <v>4010.6576969999996</v>
      </c>
      <c r="P122" s="14">
        <f t="shared" si="39"/>
        <v>24063.946181999996</v>
      </c>
      <c r="Q122" s="14">
        <f>IF(B122="W",N122*Dane!$C$23,N122*Dane!$C$23)</f>
        <v>0</v>
      </c>
      <c r="R122" s="14">
        <f>IF(B122="W",(N122*Dane!$D$3)-Q122,(N122*Dane!$H$3)-Q122)</f>
        <v>0</v>
      </c>
      <c r="S122" s="14">
        <f t="shared" si="19"/>
        <v>24063.946181999996</v>
      </c>
      <c r="T122" s="14">
        <f t="shared" si="40"/>
        <v>2406.3946181999995</v>
      </c>
      <c r="U122" s="14">
        <f t="shared" si="41"/>
        <v>4812.789236399999</v>
      </c>
      <c r="V122" s="33">
        <f t="shared" si="42"/>
        <v>26470.340800199996</v>
      </c>
      <c r="W122" s="34">
        <f t="shared" si="43"/>
        <v>28876.735418399996</v>
      </c>
      <c r="X122" s="48">
        <v>35764.6</v>
      </c>
      <c r="Y122" s="159">
        <f>X122*Dane!$D$6</f>
        <v>5364.69</v>
      </c>
      <c r="Z122" s="35">
        <f>X122*Dane!$D$7</f>
        <v>10729.38</v>
      </c>
      <c r="AA122" s="160">
        <f>X122*Dane!$D$8</f>
        <v>21458.76</v>
      </c>
      <c r="AB122" s="89"/>
      <c r="AC122" s="17"/>
      <c r="AD122" s="17"/>
    </row>
    <row r="123" spans="1:30" ht="29.25" customHeight="1">
      <c r="A123" s="178">
        <f t="shared" si="17"/>
        <v>120</v>
      </c>
      <c r="B123" s="11" t="s">
        <v>99</v>
      </c>
      <c r="C123" s="24" t="s">
        <v>160</v>
      </c>
      <c r="D123" s="36" t="s">
        <v>484</v>
      </c>
      <c r="E123" s="86"/>
      <c r="F123" s="12">
        <v>21</v>
      </c>
      <c r="G123" s="13">
        <v>0.5</v>
      </c>
      <c r="H123" s="13">
        <v>4.2</v>
      </c>
      <c r="I123" s="32">
        <v>27591.335475</v>
      </c>
      <c r="J123" s="14">
        <v>0</v>
      </c>
      <c r="K123" s="14">
        <f>F123*Dane!$C$14+G123*Dane!$C$15+H123*Dane!$C$16</f>
        <v>869.1</v>
      </c>
      <c r="L123" s="41">
        <f>F123*Dane!$F$14+G123*Dane!$F$15+H123*Dane!$F$17</f>
        <v>338.5</v>
      </c>
      <c r="M123" s="41">
        <f>F123*Dane!$H$14+G123*Dane!$H$15+H123*Dane!$H$16+(F123+G123+H123)*Dane!$C$22</f>
        <v>1850.3999999999999</v>
      </c>
      <c r="N123" s="15">
        <f t="shared" si="18"/>
        <v>30649.335475</v>
      </c>
      <c r="O123" s="14">
        <f>IF(B123="W",N123*Dane!$D$2,N123*Dane!$H$2)</f>
        <v>6129.8670950000005</v>
      </c>
      <c r="P123" s="14">
        <f t="shared" si="39"/>
        <v>36779.202570000001</v>
      </c>
      <c r="Q123" s="14">
        <f>IF(B123="W",N123*Dane!$C$23,N123*Dane!$C$23)</f>
        <v>0</v>
      </c>
      <c r="R123" s="14">
        <f>IF(B123="W",(N123*Dane!$D$3)-Q123,(N123*Dane!$H$3)-Q123)</f>
        <v>0</v>
      </c>
      <c r="S123" s="14">
        <f t="shared" si="19"/>
        <v>36779.202570000001</v>
      </c>
      <c r="T123" s="14">
        <f t="shared" si="40"/>
        <v>3677.9202570000002</v>
      </c>
      <c r="U123" s="14">
        <f t="shared" si="41"/>
        <v>7355.8405140000004</v>
      </c>
      <c r="V123" s="33">
        <f t="shared" si="42"/>
        <v>40457.122826999999</v>
      </c>
      <c r="W123" s="34">
        <f t="shared" si="43"/>
        <v>44135.043084000004</v>
      </c>
      <c r="X123" s="48">
        <v>50586</v>
      </c>
      <c r="Y123" s="159">
        <f>X123*Dane!$D$6</f>
        <v>7587.9</v>
      </c>
      <c r="Z123" s="35">
        <f>X123*Dane!$D$7</f>
        <v>15175.8</v>
      </c>
      <c r="AA123" s="160">
        <f>X123*Dane!$D$8</f>
        <v>30351.599999999999</v>
      </c>
      <c r="AB123" s="89"/>
      <c r="AC123" s="17"/>
      <c r="AD123" s="17"/>
    </row>
    <row r="124" spans="1:30" ht="29.25" customHeight="1">
      <c r="A124" s="178">
        <f t="shared" si="17"/>
        <v>121</v>
      </c>
      <c r="B124" s="11" t="s">
        <v>99</v>
      </c>
      <c r="C124" s="24" t="s">
        <v>161</v>
      </c>
      <c r="D124" s="36" t="s">
        <v>485</v>
      </c>
      <c r="E124" s="86"/>
      <c r="F124" s="12">
        <v>21</v>
      </c>
      <c r="G124" s="13">
        <v>0.5</v>
      </c>
      <c r="H124" s="13">
        <v>4.2</v>
      </c>
      <c r="I124" s="32">
        <v>25371.348750000001</v>
      </c>
      <c r="J124" s="14">
        <v>0</v>
      </c>
      <c r="K124" s="14">
        <f>F124*Dane!$C$14+G124*Dane!$C$15+H124*Dane!$C$16</f>
        <v>869.1</v>
      </c>
      <c r="L124" s="41">
        <f>F124*Dane!$F$14+G124*Dane!$F$15+H124*Dane!$F$17</f>
        <v>338.5</v>
      </c>
      <c r="M124" s="41">
        <f>F124*Dane!$H$14+G124*Dane!$H$15+H124*Dane!$H$16+(F124+G124+H124)*Dane!$C$22</f>
        <v>1850.3999999999999</v>
      </c>
      <c r="N124" s="15">
        <f t="shared" si="18"/>
        <v>28429.348750000001</v>
      </c>
      <c r="O124" s="14">
        <f>IF(B124="W",N124*Dane!$D$2,N124*Dane!$H$2)</f>
        <v>5685.8697500000007</v>
      </c>
      <c r="P124" s="14">
        <f t="shared" si="39"/>
        <v>34115.218500000003</v>
      </c>
      <c r="Q124" s="14">
        <f>IF(B124="W",N124*Dane!$C$23,N124*Dane!$C$23)</f>
        <v>0</v>
      </c>
      <c r="R124" s="14">
        <f>IF(B124="W",(N124*Dane!$D$3)-Q124,(N124*Dane!$H$3)-Q124)</f>
        <v>0</v>
      </c>
      <c r="S124" s="14">
        <f t="shared" si="19"/>
        <v>34115.218500000003</v>
      </c>
      <c r="T124" s="14">
        <f t="shared" si="40"/>
        <v>3411.5218500000005</v>
      </c>
      <c r="U124" s="14">
        <f t="shared" si="41"/>
        <v>6823.0437000000011</v>
      </c>
      <c r="V124" s="33">
        <f t="shared" si="42"/>
        <v>37526.74035</v>
      </c>
      <c r="W124" s="34">
        <f t="shared" si="43"/>
        <v>40938.262200000005</v>
      </c>
      <c r="X124" s="48">
        <v>47173</v>
      </c>
      <c r="Y124" s="159">
        <f>X124*Dane!$D$6</f>
        <v>7075.95</v>
      </c>
      <c r="Z124" s="35">
        <f>X124*Dane!$D$7</f>
        <v>14151.9</v>
      </c>
      <c r="AA124" s="160">
        <f>X124*Dane!$D$8</f>
        <v>28303.8</v>
      </c>
      <c r="AB124" s="89"/>
      <c r="AC124" s="17"/>
      <c r="AD124" s="17"/>
    </row>
    <row r="125" spans="1:30" ht="29.25" customHeight="1">
      <c r="A125" s="178">
        <f t="shared" si="17"/>
        <v>122</v>
      </c>
      <c r="B125" s="11" t="s">
        <v>99</v>
      </c>
      <c r="C125" s="24" t="s">
        <v>162</v>
      </c>
      <c r="D125" s="36" t="s">
        <v>486</v>
      </c>
      <c r="E125" s="86"/>
      <c r="F125" s="12">
        <v>19</v>
      </c>
      <c r="G125" s="13">
        <v>11</v>
      </c>
      <c r="H125" s="13">
        <v>5.7</v>
      </c>
      <c r="I125" s="32">
        <v>18695.898539999998</v>
      </c>
      <c r="J125" s="14">
        <v>0</v>
      </c>
      <c r="K125" s="14">
        <f>F125*Dane!$C$14+G125*Dane!$C$15+H125*Dane!$C$16</f>
        <v>1206.5999999999999</v>
      </c>
      <c r="L125" s="41">
        <f>F125*Dane!$F$14+G125*Dane!$F$15+H125*Dane!$F$17</f>
        <v>368.5</v>
      </c>
      <c r="M125" s="41">
        <f>F125*Dane!$H$14+G125*Dane!$H$15+H125*Dane!$H$16+(F125+G125+H125)*Dane!$C$22</f>
        <v>2570.4</v>
      </c>
      <c r="N125" s="15">
        <f t="shared" si="18"/>
        <v>22841.398539999998</v>
      </c>
      <c r="O125" s="14">
        <f>IF(B125="W",N125*Dane!$D$2,N125*Dane!$H$2)</f>
        <v>4568.279708</v>
      </c>
      <c r="P125" s="14">
        <f t="shared" si="39"/>
        <v>27409.678247999997</v>
      </c>
      <c r="Q125" s="14">
        <f>IF(B125="W",N125*Dane!$C$23,N125*Dane!$C$23)</f>
        <v>0</v>
      </c>
      <c r="R125" s="14">
        <f>IF(B125="W",(N125*Dane!$D$3)-Q125,(N125*Dane!$H$3)-Q125)</f>
        <v>0</v>
      </c>
      <c r="S125" s="14">
        <f t="shared" si="19"/>
        <v>27409.678247999997</v>
      </c>
      <c r="T125" s="14">
        <f t="shared" si="40"/>
        <v>2740.9678248</v>
      </c>
      <c r="U125" s="14">
        <f t="shared" si="41"/>
        <v>5481.9356496</v>
      </c>
      <c r="V125" s="33">
        <f t="shared" si="42"/>
        <v>30150.646072799995</v>
      </c>
      <c r="W125" s="34">
        <f t="shared" si="43"/>
        <v>32891.613897599993</v>
      </c>
      <c r="X125" s="48">
        <v>40925.67</v>
      </c>
      <c r="Y125" s="159">
        <f>X125*Dane!$D$6</f>
        <v>6138.8504999999996</v>
      </c>
      <c r="Z125" s="35">
        <f>X125*Dane!$D$7</f>
        <v>12277.700999999999</v>
      </c>
      <c r="AA125" s="160">
        <f>X125*Dane!$D$8</f>
        <v>24555.401999999998</v>
      </c>
      <c r="AB125" s="89"/>
      <c r="AC125" s="17"/>
      <c r="AD125" s="17"/>
    </row>
    <row r="126" spans="1:30" ht="29.25" customHeight="1">
      <c r="A126" s="178">
        <f t="shared" si="17"/>
        <v>123</v>
      </c>
      <c r="B126" s="11" t="s">
        <v>99</v>
      </c>
      <c r="C126" s="24" t="s">
        <v>163</v>
      </c>
      <c r="D126" s="36" t="s">
        <v>487</v>
      </c>
      <c r="E126" s="86"/>
      <c r="F126" s="12">
        <v>27</v>
      </c>
      <c r="G126" s="13">
        <v>0.5</v>
      </c>
      <c r="H126" s="13">
        <v>4.2</v>
      </c>
      <c r="I126" s="32">
        <v>37673.737860000001</v>
      </c>
      <c r="J126" s="14">
        <v>0</v>
      </c>
      <c r="K126" s="14">
        <f>F126*Dane!$C$14+G126*Dane!$C$15+H126*Dane!$C$16</f>
        <v>1067.0999999999999</v>
      </c>
      <c r="L126" s="41">
        <f>F126*Dane!$F$14+G126*Dane!$F$15+H126*Dane!$F$17</f>
        <v>428.5</v>
      </c>
      <c r="M126" s="41">
        <f>F126*Dane!$H$14+G126*Dane!$H$15+H126*Dane!$H$16+(F126+G126+H126)*Dane!$C$22</f>
        <v>2282.3999999999996</v>
      </c>
      <c r="N126" s="15">
        <f t="shared" si="18"/>
        <v>41451.737860000001</v>
      </c>
      <c r="O126" s="14">
        <f>IF(B126="W",N126*Dane!$D$2,N126*Dane!$H$2)</f>
        <v>8290.3475720000006</v>
      </c>
      <c r="P126" s="14">
        <f t="shared" si="39"/>
        <v>49742.085432</v>
      </c>
      <c r="Q126" s="14">
        <f>IF(B126="W",N126*Dane!$C$23,N126*Dane!$C$23)</f>
        <v>0</v>
      </c>
      <c r="R126" s="14">
        <f>IF(B126="W",(N126*Dane!$D$3)-Q126,(N126*Dane!$H$3)-Q126)</f>
        <v>0</v>
      </c>
      <c r="S126" s="14">
        <f t="shared" si="19"/>
        <v>49742.085432</v>
      </c>
      <c r="T126" s="14">
        <f t="shared" si="40"/>
        <v>4974.2085432000003</v>
      </c>
      <c r="U126" s="14">
        <f t="shared" si="41"/>
        <v>9948.4170864000007</v>
      </c>
      <c r="V126" s="33">
        <f t="shared" si="42"/>
        <v>54716.293975200002</v>
      </c>
      <c r="W126" s="34">
        <f t="shared" si="43"/>
        <v>59690.502518399997</v>
      </c>
      <c r="X126" s="48">
        <v>65407</v>
      </c>
      <c r="Y126" s="159">
        <f>X126*Dane!$D$6</f>
        <v>9811.0499999999993</v>
      </c>
      <c r="Z126" s="35">
        <f>X126*Dane!$D$7</f>
        <v>19622.099999999999</v>
      </c>
      <c r="AA126" s="160">
        <f>X126*Dane!$D$8</f>
        <v>39244.199999999997</v>
      </c>
      <c r="AB126" s="89"/>
      <c r="AC126" s="17"/>
      <c r="AD126" s="17"/>
    </row>
    <row r="127" spans="1:30" ht="29.25" customHeight="1">
      <c r="A127" s="178">
        <f t="shared" si="17"/>
        <v>124</v>
      </c>
      <c r="B127" s="11" t="s">
        <v>99</v>
      </c>
      <c r="C127" s="24" t="s">
        <v>164</v>
      </c>
      <c r="D127" s="36" t="s">
        <v>488</v>
      </c>
      <c r="E127" s="86"/>
      <c r="F127" s="12">
        <v>27</v>
      </c>
      <c r="G127" s="13">
        <v>0.5</v>
      </c>
      <c r="H127" s="13">
        <v>4.2</v>
      </c>
      <c r="I127" s="32">
        <v>33123.522465000002</v>
      </c>
      <c r="J127" s="14">
        <v>0</v>
      </c>
      <c r="K127" s="14">
        <f>F127*Dane!$C$14+G127*Dane!$C$15+H127*Dane!$C$16</f>
        <v>1067.0999999999999</v>
      </c>
      <c r="L127" s="41">
        <f>F127*Dane!$F$14+G127*Dane!$F$15+H127*Dane!$F$17</f>
        <v>428.5</v>
      </c>
      <c r="M127" s="41">
        <f>F127*Dane!$H$14+G127*Dane!$H$15+H127*Dane!$H$16+(F127+G127+H127)*Dane!$C$22</f>
        <v>2282.3999999999996</v>
      </c>
      <c r="N127" s="15">
        <f t="shared" si="18"/>
        <v>36901.522465000002</v>
      </c>
      <c r="O127" s="14">
        <f>IF(B127="W",N127*Dane!$D$2,N127*Dane!$H$2)</f>
        <v>7380.3044930000005</v>
      </c>
      <c r="P127" s="14">
        <f t="shared" si="39"/>
        <v>44281.826958000005</v>
      </c>
      <c r="Q127" s="14">
        <f>IF(B127="W",N127*Dane!$C$23,N127*Dane!$C$23)</f>
        <v>0</v>
      </c>
      <c r="R127" s="14">
        <f>IF(B127="W",(N127*Dane!$D$3)-Q127,(N127*Dane!$H$3)-Q127)</f>
        <v>0</v>
      </c>
      <c r="S127" s="14">
        <f t="shared" si="19"/>
        <v>44281.826958000005</v>
      </c>
      <c r="T127" s="14">
        <f t="shared" si="40"/>
        <v>4428.1826958000011</v>
      </c>
      <c r="U127" s="14">
        <f t="shared" si="41"/>
        <v>8856.3653916000021</v>
      </c>
      <c r="V127" s="33">
        <f t="shared" si="42"/>
        <v>48710.009653800007</v>
      </c>
      <c r="W127" s="34">
        <f t="shared" si="43"/>
        <v>53138.192349600009</v>
      </c>
      <c r="X127" s="48">
        <v>58581</v>
      </c>
      <c r="Y127" s="159">
        <f>X127*Dane!$D$6</f>
        <v>8787.15</v>
      </c>
      <c r="Z127" s="35">
        <f>X127*Dane!$D$7</f>
        <v>17574.3</v>
      </c>
      <c r="AA127" s="160">
        <f>X127*Dane!$D$8</f>
        <v>35148.6</v>
      </c>
      <c r="AB127" s="89"/>
      <c r="AC127" s="17"/>
      <c r="AD127" s="17"/>
    </row>
    <row r="128" spans="1:30" ht="29.25" customHeight="1">
      <c r="A128" s="178">
        <f t="shared" si="17"/>
        <v>125</v>
      </c>
      <c r="B128" s="11" t="s">
        <v>99</v>
      </c>
      <c r="C128" s="24" t="s">
        <v>165</v>
      </c>
      <c r="D128" s="36" t="s">
        <v>489</v>
      </c>
      <c r="E128" s="86"/>
      <c r="F128" s="12">
        <v>27</v>
      </c>
      <c r="G128" s="13">
        <v>11</v>
      </c>
      <c r="H128" s="13">
        <v>5.7</v>
      </c>
      <c r="I128" s="32">
        <v>28712.455695000001</v>
      </c>
      <c r="J128" s="14">
        <v>0</v>
      </c>
      <c r="K128" s="14">
        <f>F128*Dane!$C$14+G128*Dane!$C$15+H128*Dane!$C$16</f>
        <v>1470.6</v>
      </c>
      <c r="L128" s="41">
        <f>F128*Dane!$F$14+G128*Dane!$F$15+H128*Dane!$F$17</f>
        <v>488.5</v>
      </c>
      <c r="M128" s="41">
        <f>F128*Dane!$H$14+G128*Dane!$H$15+H128*Dane!$H$16+(F128+G128+H128)*Dane!$C$22</f>
        <v>3146.4</v>
      </c>
      <c r="N128" s="15">
        <f t="shared" si="18"/>
        <v>33817.955694999997</v>
      </c>
      <c r="O128" s="14">
        <f>IF(B128="W",N128*Dane!$D$2,N128*Dane!$H$2)</f>
        <v>6763.5911390000001</v>
      </c>
      <c r="P128" s="14">
        <f t="shared" si="39"/>
        <v>40581.546833999993</v>
      </c>
      <c r="Q128" s="14">
        <f>IF(B128="W",N128*Dane!$C$23,N128*Dane!$C$23)</f>
        <v>0</v>
      </c>
      <c r="R128" s="14">
        <f>IF(B128="W",(N128*Dane!$D$3)-Q128,(N128*Dane!$H$3)-Q128)</f>
        <v>0</v>
      </c>
      <c r="S128" s="14">
        <f t="shared" si="19"/>
        <v>40581.546833999993</v>
      </c>
      <c r="T128" s="14">
        <f t="shared" si="40"/>
        <v>4058.1546833999996</v>
      </c>
      <c r="U128" s="14">
        <f t="shared" si="41"/>
        <v>8116.3093667999992</v>
      </c>
      <c r="V128" s="33">
        <f t="shared" si="42"/>
        <v>44639.70151739999</v>
      </c>
      <c r="W128" s="34">
        <f t="shared" si="43"/>
        <v>48697.856200799994</v>
      </c>
      <c r="X128" s="48">
        <v>56186</v>
      </c>
      <c r="Y128" s="159">
        <f>X128*Dane!$D$6</f>
        <v>8427.9</v>
      </c>
      <c r="Z128" s="35">
        <f>X128*Dane!$D$7</f>
        <v>16855.8</v>
      </c>
      <c r="AA128" s="160">
        <f>X128*Dane!$D$8</f>
        <v>33711.599999999999</v>
      </c>
      <c r="AB128" s="89"/>
      <c r="AC128" s="17"/>
      <c r="AD128" s="17"/>
    </row>
    <row r="129" spans="1:30" ht="29.25" customHeight="1">
      <c r="A129" s="178">
        <f t="shared" si="17"/>
        <v>126</v>
      </c>
      <c r="B129" s="11" t="s">
        <v>99</v>
      </c>
      <c r="C129" s="24" t="s">
        <v>166</v>
      </c>
      <c r="D129" s="36" t="s">
        <v>490</v>
      </c>
      <c r="E129" s="86"/>
      <c r="F129" s="12">
        <v>27</v>
      </c>
      <c r="G129" s="13">
        <v>11</v>
      </c>
      <c r="H129" s="13">
        <v>5.7</v>
      </c>
      <c r="I129" s="32">
        <v>26450.900520000003</v>
      </c>
      <c r="J129" s="14">
        <v>0</v>
      </c>
      <c r="K129" s="14">
        <f>F129*Dane!$C$14+G129*Dane!$C$15+H129*Dane!$C$16</f>
        <v>1470.6</v>
      </c>
      <c r="L129" s="41">
        <f>F129*Dane!$F$14+G129*Dane!$F$15+H129*Dane!$F$17</f>
        <v>488.5</v>
      </c>
      <c r="M129" s="41">
        <f>F129*Dane!$H$14+G129*Dane!$H$15+H129*Dane!$H$16+(F129+G129+H129)*Dane!$C$22</f>
        <v>3146.4</v>
      </c>
      <c r="N129" s="15">
        <f t="shared" si="18"/>
        <v>31556.400520000003</v>
      </c>
      <c r="O129" s="14">
        <f>IF(B129="W",N129*Dane!$D$2,N129*Dane!$H$2)</f>
        <v>6311.2801040000013</v>
      </c>
      <c r="P129" s="14">
        <f t="shared" si="39"/>
        <v>37867.680624000001</v>
      </c>
      <c r="Q129" s="14">
        <f>IF(B129="W",N129*Dane!$C$23,N129*Dane!$C$23)</f>
        <v>0</v>
      </c>
      <c r="R129" s="14">
        <f>IF(B129="W",(N129*Dane!$D$3)-Q129,(N129*Dane!$H$3)-Q129)</f>
        <v>0</v>
      </c>
      <c r="S129" s="14">
        <f t="shared" si="19"/>
        <v>37867.680624000001</v>
      </c>
      <c r="T129" s="14">
        <f t="shared" si="40"/>
        <v>3786.7680624000004</v>
      </c>
      <c r="U129" s="14">
        <f t="shared" si="41"/>
        <v>7573.5361248000008</v>
      </c>
      <c r="V129" s="33">
        <f t="shared" si="42"/>
        <v>41654.448686399999</v>
      </c>
      <c r="W129" s="34">
        <f t="shared" si="43"/>
        <v>45441.216748799998</v>
      </c>
      <c r="X129" s="48">
        <v>60794</v>
      </c>
      <c r="Y129" s="159">
        <f>X129*Dane!$D$6</f>
        <v>9119.1</v>
      </c>
      <c r="Z129" s="35">
        <f>X129*Dane!$D$7</f>
        <v>18238.2</v>
      </c>
      <c r="AA129" s="160">
        <f>X129*Dane!$D$8</f>
        <v>36476.400000000001</v>
      </c>
      <c r="AB129" s="89"/>
      <c r="AC129" s="17"/>
      <c r="AD129" s="17"/>
    </row>
    <row r="130" spans="1:30" ht="29.25" customHeight="1">
      <c r="A130" s="178">
        <f t="shared" si="17"/>
        <v>127</v>
      </c>
      <c r="B130" s="11" t="s">
        <v>99</v>
      </c>
      <c r="C130" s="24" t="s">
        <v>796</v>
      </c>
      <c r="D130" s="36" t="s">
        <v>797</v>
      </c>
      <c r="E130" s="86"/>
      <c r="F130" s="12">
        <v>21</v>
      </c>
      <c r="G130" s="13">
        <v>14.5</v>
      </c>
      <c r="H130" s="13">
        <v>6.2</v>
      </c>
      <c r="I130" s="32">
        <v>19082.253629999999</v>
      </c>
      <c r="J130" s="14">
        <v>0</v>
      </c>
      <c r="K130" s="14">
        <f>F130*Dane!$C$14+G130*Dane!$C$15+H130*Dane!$C$16</f>
        <v>1407.1</v>
      </c>
      <c r="L130" s="41">
        <f>F130*Dane!$F$14+G130*Dane!$F$15+H130*Dane!$F$17</f>
        <v>418.5</v>
      </c>
      <c r="M130" s="41">
        <f>F130*Dane!$H$14+G130*Dane!$H$15+H130*Dane!$H$16+(F130+G130+H130)*Dane!$C$22</f>
        <v>3002.4</v>
      </c>
      <c r="N130" s="15">
        <f t="shared" si="18"/>
        <v>23910.253629999999</v>
      </c>
      <c r="O130" s="14">
        <f>IF(B130="W",N130*Dane!$D$2,N130*Dane!$H$2)</f>
        <v>4782.0507260000004</v>
      </c>
      <c r="P130" s="14">
        <f t="shared" ref="P130:P146" si="51">SUM(N130:O130)</f>
        <v>28692.304356000001</v>
      </c>
      <c r="Q130" s="14">
        <f>IF(B130="W",N130*Dane!$C$23,N130*Dane!$C$23)</f>
        <v>0</v>
      </c>
      <c r="R130" s="14">
        <f>IF(B130="W",(N130*Dane!$D$3)-Q130,(N130*Dane!$H$3)-Q130)</f>
        <v>0</v>
      </c>
      <c r="S130" s="14">
        <f t="shared" si="19"/>
        <v>28692.304356000001</v>
      </c>
      <c r="T130" s="14">
        <f t="shared" ref="T130:T146" si="52">S130*0.1</f>
        <v>2869.2304356000004</v>
      </c>
      <c r="U130" s="14">
        <f t="shared" ref="U130:U146" si="53">S130*0.2</f>
        <v>5738.4608712000008</v>
      </c>
      <c r="V130" s="33">
        <f t="shared" ref="V130:V146" si="54">SUM(S130:T130)</f>
        <v>31561.534791600003</v>
      </c>
      <c r="W130" s="34">
        <f t="shared" ref="W130:W146" si="55">SUM(S130,U130)</f>
        <v>34430.765227199998</v>
      </c>
      <c r="X130" s="48">
        <v>40796</v>
      </c>
      <c r="Y130" s="159">
        <f>X130*Dane!$D$6</f>
        <v>6119.4</v>
      </c>
      <c r="Z130" s="35">
        <f>X130*Dane!$D$7</f>
        <v>12238.8</v>
      </c>
      <c r="AA130" s="160">
        <f>X130*Dane!$D$8</f>
        <v>24477.599999999999</v>
      </c>
      <c r="AB130" s="89"/>
      <c r="AC130" s="17"/>
      <c r="AD130" s="17"/>
    </row>
    <row r="131" spans="1:30" ht="29.25" customHeight="1">
      <c r="A131" s="178">
        <f t="shared" si="17"/>
        <v>128</v>
      </c>
      <c r="B131" s="11" t="s">
        <v>99</v>
      </c>
      <c r="C131" s="24" t="s">
        <v>792</v>
      </c>
      <c r="D131" s="36" t="s">
        <v>793</v>
      </c>
      <c r="E131" s="86"/>
      <c r="F131" s="12">
        <v>29</v>
      </c>
      <c r="G131" s="13">
        <v>0.5</v>
      </c>
      <c r="H131" s="13">
        <v>4.2</v>
      </c>
      <c r="I131" s="32">
        <v>27714.943739999999</v>
      </c>
      <c r="J131" s="14">
        <v>0</v>
      </c>
      <c r="K131" s="14">
        <f>F131*Dane!$C$14+G131*Dane!$C$15+H131*Dane!$C$16</f>
        <v>1133.0999999999999</v>
      </c>
      <c r="L131" s="41">
        <f>F131*Dane!$F$14+G131*Dane!$F$15+H131*Dane!$F$17</f>
        <v>458.5</v>
      </c>
      <c r="M131" s="41">
        <f>F131*Dane!$H$14+G131*Dane!$H$15+H131*Dane!$H$16+(F131+G131+H131)*Dane!$C$22</f>
        <v>2426.4</v>
      </c>
      <c r="N131" s="15">
        <f t="shared" si="18"/>
        <v>31732.943739999999</v>
      </c>
      <c r="O131" s="14">
        <f>IF(B131="W",N131*Dane!$D$2,N131*Dane!$H$2)</f>
        <v>6346.5887480000001</v>
      </c>
      <c r="P131" s="14">
        <f t="shared" si="51"/>
        <v>38079.532487999997</v>
      </c>
      <c r="Q131" s="14">
        <f>IF(B131="W",N131*Dane!$C$23,N131*Dane!$C$23)</f>
        <v>0</v>
      </c>
      <c r="R131" s="14">
        <f>IF(B131="W",(N131*Dane!$D$3)-Q131,(N131*Dane!$H$3)-Q131)</f>
        <v>0</v>
      </c>
      <c r="S131" s="14">
        <f t="shared" si="19"/>
        <v>38079.532487999997</v>
      </c>
      <c r="T131" s="14">
        <f t="shared" si="52"/>
        <v>3807.9532488</v>
      </c>
      <c r="U131" s="14">
        <f t="shared" si="53"/>
        <v>7615.9064976</v>
      </c>
      <c r="V131" s="33">
        <f t="shared" si="54"/>
        <v>41887.485736799994</v>
      </c>
      <c r="W131" s="34">
        <f t="shared" si="55"/>
        <v>45695.438985599998</v>
      </c>
      <c r="X131" s="48">
        <v>53045</v>
      </c>
      <c r="Y131" s="159">
        <f>X131*Dane!$D$6</f>
        <v>7956.75</v>
      </c>
      <c r="Z131" s="35">
        <f>X131*Dane!$D$7</f>
        <v>15913.5</v>
      </c>
      <c r="AA131" s="160">
        <f>X131*Dane!$D$8</f>
        <v>31827</v>
      </c>
      <c r="AB131" s="89"/>
      <c r="AC131" s="17"/>
      <c r="AD131" s="17"/>
    </row>
    <row r="132" spans="1:30" ht="29.25" customHeight="1">
      <c r="A132" s="178">
        <f t="shared" si="17"/>
        <v>129</v>
      </c>
      <c r="B132" s="11" t="s">
        <v>99</v>
      </c>
      <c r="C132" s="24" t="s">
        <v>794</v>
      </c>
      <c r="D132" s="36" t="s">
        <v>795</v>
      </c>
      <c r="E132" s="86"/>
      <c r="F132" s="12">
        <v>29</v>
      </c>
      <c r="G132" s="13">
        <v>14.5</v>
      </c>
      <c r="H132" s="13">
        <v>6.2</v>
      </c>
      <c r="I132" s="32">
        <v>26825.479560000003</v>
      </c>
      <c r="J132" s="14">
        <v>0</v>
      </c>
      <c r="K132" s="14">
        <f>F132*Dane!$C$14+G132*Dane!$C$15+H132*Dane!$C$16</f>
        <v>1671.1</v>
      </c>
      <c r="L132" s="41">
        <f>F132*Dane!$F$14+G132*Dane!$F$15+H132*Dane!$F$17</f>
        <v>538.5</v>
      </c>
      <c r="M132" s="41">
        <f>F132*Dane!$H$14+G132*Dane!$H$15+H132*Dane!$H$16+(F132+G132+H132)*Dane!$C$22</f>
        <v>3578.4</v>
      </c>
      <c r="N132" s="15">
        <f t="shared" si="18"/>
        <v>32613.479560000003</v>
      </c>
      <c r="O132" s="14">
        <f>IF(B132="W",N132*Dane!$D$2,N132*Dane!$H$2)</f>
        <v>6522.695912000001</v>
      </c>
      <c r="P132" s="14">
        <f t="shared" si="51"/>
        <v>39136.175472000003</v>
      </c>
      <c r="Q132" s="14">
        <f>IF(B132="W",N132*Dane!$C$23,N132*Dane!$C$23)</f>
        <v>0</v>
      </c>
      <c r="R132" s="14">
        <f>IF(B132="W",(N132*Dane!$D$3)-Q132,(N132*Dane!$H$3)-Q132)</f>
        <v>0</v>
      </c>
      <c r="S132" s="14">
        <f t="shared" si="19"/>
        <v>39136.175472000003</v>
      </c>
      <c r="T132" s="14">
        <f t="shared" si="52"/>
        <v>3913.6175472000004</v>
      </c>
      <c r="U132" s="14">
        <f t="shared" si="53"/>
        <v>7827.2350944000009</v>
      </c>
      <c r="V132" s="33">
        <f t="shared" si="54"/>
        <v>43049.793019200006</v>
      </c>
      <c r="W132" s="34">
        <f t="shared" si="55"/>
        <v>46963.410566400002</v>
      </c>
      <c r="X132" s="48">
        <v>55299</v>
      </c>
      <c r="Y132" s="159">
        <f>X132*Dane!$D$6</f>
        <v>8294.85</v>
      </c>
      <c r="Z132" s="35">
        <f>X132*Dane!$D$7</f>
        <v>16589.7</v>
      </c>
      <c r="AA132" s="160">
        <f>X132*Dane!$D$8</f>
        <v>33179.4</v>
      </c>
      <c r="AB132" s="89"/>
      <c r="AC132" s="17"/>
      <c r="AD132" s="17"/>
    </row>
    <row r="133" spans="1:30" ht="29.25" customHeight="1">
      <c r="A133" s="178">
        <f t="shared" si="17"/>
        <v>130</v>
      </c>
      <c r="B133" s="11" t="s">
        <v>99</v>
      </c>
      <c r="C133" s="24" t="s">
        <v>778</v>
      </c>
      <c r="D133" s="36" t="s">
        <v>779</v>
      </c>
      <c r="E133" s="86"/>
      <c r="F133" s="12">
        <v>28</v>
      </c>
      <c r="G133" s="13">
        <v>42.5</v>
      </c>
      <c r="H133" s="13">
        <v>13.2</v>
      </c>
      <c r="I133" s="32">
        <v>23556.035414999998</v>
      </c>
      <c r="J133" s="14">
        <v>0</v>
      </c>
      <c r="K133" s="14">
        <f>F133*Dane!$C$14+G133*Dane!$C$15+H133*Dane!$C$16</f>
        <v>2828.1</v>
      </c>
      <c r="L133" s="41">
        <f>F133*Dane!$F$14+G133*Dane!$F$15+H133*Dane!$F$17</f>
        <v>698.5</v>
      </c>
      <c r="M133" s="41">
        <f>F133*Dane!$H$14+G133*Dane!$H$15+H133*Dane!$H$16+(F133+G133+H133)*Dane!$C$22</f>
        <v>6026.4</v>
      </c>
      <c r="N133" s="15">
        <f t="shared" si="18"/>
        <v>33109.035414999998</v>
      </c>
      <c r="O133" s="14">
        <f>IF(B133="W",N133*Dane!$D$2,N133*Dane!$H$2)</f>
        <v>6621.8070829999997</v>
      </c>
      <c r="P133" s="14">
        <f t="shared" si="51"/>
        <v>39730.842497999998</v>
      </c>
      <c r="Q133" s="14">
        <f>IF(B133="W",N133*Dane!$C$23,N133*Dane!$C$23)</f>
        <v>0</v>
      </c>
      <c r="R133" s="14">
        <f>IF(B133="W",(N133*Dane!$D$3)-Q133,(N133*Dane!$H$3)-Q133)</f>
        <v>0</v>
      </c>
      <c r="S133" s="14">
        <f t="shared" si="19"/>
        <v>39730.842497999998</v>
      </c>
      <c r="T133" s="14">
        <f t="shared" si="52"/>
        <v>3973.0842498000002</v>
      </c>
      <c r="U133" s="14">
        <f t="shared" si="53"/>
        <v>7946.1684996000004</v>
      </c>
      <c r="V133" s="33">
        <f t="shared" si="54"/>
        <v>43703.926747799997</v>
      </c>
      <c r="W133" s="34">
        <f t="shared" si="55"/>
        <v>47677.010997599995</v>
      </c>
      <c r="X133" s="48">
        <v>57814</v>
      </c>
      <c r="Y133" s="159">
        <f>X133*Dane!$D$6</f>
        <v>8672.1</v>
      </c>
      <c r="Z133" s="35">
        <f>X133*Dane!$D$7</f>
        <v>17344.2</v>
      </c>
      <c r="AA133" s="160">
        <f>X133*Dane!$D$8</f>
        <v>34688.400000000001</v>
      </c>
      <c r="AB133" s="89"/>
      <c r="AC133" s="17"/>
      <c r="AD133" s="17"/>
    </row>
    <row r="134" spans="1:30" ht="29.25" customHeight="1">
      <c r="A134" s="178">
        <f t="shared" si="17"/>
        <v>131</v>
      </c>
      <c r="B134" s="11" t="s">
        <v>99</v>
      </c>
      <c r="C134" s="24" t="s">
        <v>806</v>
      </c>
      <c r="D134" s="36" t="s">
        <v>807</v>
      </c>
      <c r="E134" s="86"/>
      <c r="F134" s="12">
        <v>20</v>
      </c>
      <c r="G134" s="13">
        <v>14.5</v>
      </c>
      <c r="H134" s="13">
        <v>6.2</v>
      </c>
      <c r="I134" s="32">
        <v>21403.252694999999</v>
      </c>
      <c r="J134" s="14">
        <v>0</v>
      </c>
      <c r="K134" s="14">
        <f>F134*Dane!$C$14+G134*Dane!$C$15+H134*Dane!$C$16</f>
        <v>1374.1</v>
      </c>
      <c r="L134" s="41">
        <f>F134*Dane!$F$14+G134*Dane!$F$15+H134*Dane!$F$17</f>
        <v>403.5</v>
      </c>
      <c r="M134" s="41">
        <f>F134*Dane!$H$14+G134*Dane!$H$15+H134*Dane!$H$16+(F134+G134+H134)*Dane!$C$22</f>
        <v>2930.4</v>
      </c>
      <c r="N134" s="15">
        <f t="shared" si="18"/>
        <v>26111.252694999999</v>
      </c>
      <c r="O134" s="14">
        <f>IF(B134="W",N134*Dane!$D$2,N134*Dane!$H$2)</f>
        <v>5222.2505390000006</v>
      </c>
      <c r="P134" s="14">
        <f t="shared" si="51"/>
        <v>31333.503234</v>
      </c>
      <c r="Q134" s="14">
        <f>IF(B134="W",N134*Dane!$C$23,N134*Dane!$C$23)</f>
        <v>0</v>
      </c>
      <c r="R134" s="14">
        <f>IF(B134="W",(N134*Dane!$D$3)-Q134,(N134*Dane!$H$3)-Q134)</f>
        <v>0</v>
      </c>
      <c r="S134" s="14">
        <f t="shared" si="19"/>
        <v>31333.503234</v>
      </c>
      <c r="T134" s="14">
        <f t="shared" si="52"/>
        <v>3133.3503234</v>
      </c>
      <c r="U134" s="14">
        <f t="shared" si="53"/>
        <v>6266.7006468</v>
      </c>
      <c r="V134" s="33">
        <f t="shared" si="54"/>
        <v>34466.853557399998</v>
      </c>
      <c r="W134" s="34">
        <f t="shared" si="55"/>
        <v>37600.2038808</v>
      </c>
      <c r="X134" s="48">
        <v>44285</v>
      </c>
      <c r="Y134" s="159">
        <f>X134*Dane!$D$6</f>
        <v>6642.75</v>
      </c>
      <c r="Z134" s="35">
        <f>X134*Dane!$D$7</f>
        <v>13285.5</v>
      </c>
      <c r="AA134" s="160">
        <f>X134*Dane!$D$8</f>
        <v>26571</v>
      </c>
      <c r="AB134" s="89"/>
      <c r="AC134" s="17"/>
      <c r="AD134" s="17"/>
    </row>
    <row r="135" spans="1:30" ht="29.25" customHeight="1">
      <c r="A135" s="178">
        <f t="shared" si="17"/>
        <v>132</v>
      </c>
      <c r="B135" s="11" t="s">
        <v>99</v>
      </c>
      <c r="C135" s="24" t="s">
        <v>818</v>
      </c>
      <c r="D135" s="36" t="s">
        <v>822</v>
      </c>
      <c r="E135" s="86"/>
      <c r="F135" s="12">
        <v>22</v>
      </c>
      <c r="G135" s="13">
        <v>0.5</v>
      </c>
      <c r="H135" s="13">
        <v>3.3</v>
      </c>
      <c r="I135" s="32">
        <v>27591.375734999998</v>
      </c>
      <c r="J135" s="14">
        <v>0</v>
      </c>
      <c r="K135" s="14">
        <f>F135*Dane!$C$14+G135*Dane!$C$15+H135*Dane!$C$16</f>
        <v>867.9</v>
      </c>
      <c r="L135" s="41">
        <f>F135*Dane!$F$14+G135*Dane!$F$15+H135*Dane!$F$17</f>
        <v>349</v>
      </c>
      <c r="M135" s="41">
        <f>F135*Dane!$H$14+G135*Dane!$H$15+H135*Dane!$H$16+(F135+G135+H135)*Dane!$C$22</f>
        <v>1857.6000000000001</v>
      </c>
      <c r="N135" s="15">
        <f t="shared" si="18"/>
        <v>30665.875734999998</v>
      </c>
      <c r="O135" s="14">
        <f>IF(B135="W",N135*Dane!$D$2,N135*Dane!$H$2)</f>
        <v>6133.1751469999999</v>
      </c>
      <c r="P135" s="14">
        <f t="shared" si="51"/>
        <v>36799.050881999996</v>
      </c>
      <c r="Q135" s="14">
        <f>IF(B135="W",N135*Dane!$C$23,N135*Dane!$C$23)</f>
        <v>0</v>
      </c>
      <c r="R135" s="14">
        <f>IF(B135="W",(N135*Dane!$D$3)-Q135,(N135*Dane!$H$3)-Q135)</f>
        <v>0</v>
      </c>
      <c r="S135" s="14">
        <f t="shared" si="19"/>
        <v>36799.050881999996</v>
      </c>
      <c r="T135" s="14">
        <f t="shared" si="52"/>
        <v>3679.9050881999997</v>
      </c>
      <c r="U135" s="14">
        <f t="shared" si="53"/>
        <v>7359.8101763999994</v>
      </c>
      <c r="V135" s="33">
        <f t="shared" si="54"/>
        <v>40478.955970199997</v>
      </c>
      <c r="W135" s="34">
        <f t="shared" si="55"/>
        <v>44158.861058399998</v>
      </c>
      <c r="X135" s="48">
        <v>50878</v>
      </c>
      <c r="Y135" s="159">
        <f>X135*Dane!$D$6</f>
        <v>7631.7</v>
      </c>
      <c r="Z135" s="35">
        <f>X135*Dane!$D$7</f>
        <v>15263.4</v>
      </c>
      <c r="AA135" s="160">
        <f>X135*Dane!$D$8</f>
        <v>30526.799999999999</v>
      </c>
      <c r="AB135" s="89"/>
      <c r="AC135" s="17"/>
      <c r="AD135" s="17"/>
    </row>
    <row r="136" spans="1:30" ht="29.25" customHeight="1">
      <c r="A136" s="178">
        <f t="shared" si="17"/>
        <v>133</v>
      </c>
      <c r="B136" s="11" t="s">
        <v>99</v>
      </c>
      <c r="C136" s="24" t="s">
        <v>819</v>
      </c>
      <c r="D136" s="36" t="s">
        <v>852</v>
      </c>
      <c r="E136" s="86"/>
      <c r="F136" s="12">
        <v>22</v>
      </c>
      <c r="G136" s="13">
        <v>0.5</v>
      </c>
      <c r="H136" s="13">
        <v>3.3</v>
      </c>
      <c r="I136" s="32">
        <v>25414.50747</v>
      </c>
      <c r="J136" s="14">
        <v>0</v>
      </c>
      <c r="K136" s="14">
        <f>F136*Dane!$C$14+G136*Dane!$C$15+H136*Dane!$C$16</f>
        <v>867.9</v>
      </c>
      <c r="L136" s="41">
        <f>F136*Dane!$F$14+G136*Dane!$F$15+H136*Dane!$F$17</f>
        <v>349</v>
      </c>
      <c r="M136" s="41">
        <f>F136*Dane!$H$14+G136*Dane!$H$15+H136*Dane!$H$16+(F136+G136+H136)*Dane!$C$22</f>
        <v>1857.6000000000001</v>
      </c>
      <c r="N136" s="15">
        <f t="shared" si="18"/>
        <v>28489.00747</v>
      </c>
      <c r="O136" s="14">
        <f>IF(B136="W",N136*Dane!$D$2,N136*Dane!$H$2)</f>
        <v>5697.8014940000003</v>
      </c>
      <c r="P136" s="14">
        <f t="shared" si="51"/>
        <v>34186.808964000003</v>
      </c>
      <c r="Q136" s="14">
        <f>IF(B136="W",N136*Dane!$C$23,N136*Dane!$C$23)</f>
        <v>0</v>
      </c>
      <c r="R136" s="14">
        <f>IF(B136="W",(N136*Dane!$D$3)-Q136,(N136*Dane!$H$3)-Q136)</f>
        <v>0</v>
      </c>
      <c r="S136" s="14">
        <f t="shared" si="19"/>
        <v>34186.808964000003</v>
      </c>
      <c r="T136" s="14">
        <f t="shared" si="52"/>
        <v>3418.6808964000006</v>
      </c>
      <c r="U136" s="14">
        <f t="shared" si="53"/>
        <v>6837.3617928000012</v>
      </c>
      <c r="V136" s="33">
        <f t="shared" si="54"/>
        <v>37605.489860400005</v>
      </c>
      <c r="W136" s="34">
        <f t="shared" si="55"/>
        <v>41024.170756800006</v>
      </c>
      <c r="X136" s="48">
        <v>47369</v>
      </c>
      <c r="Y136" s="159">
        <f>X136*Dane!$D$6</f>
        <v>7105.3499999999995</v>
      </c>
      <c r="Z136" s="35">
        <f>X136*Dane!$D$7</f>
        <v>14210.699999999999</v>
      </c>
      <c r="AA136" s="160">
        <f>X136*Dane!$D$8</f>
        <v>28421.399999999998</v>
      </c>
      <c r="AB136" s="89"/>
      <c r="AC136" s="17"/>
      <c r="AD136" s="17"/>
    </row>
    <row r="137" spans="1:30" ht="29.25" customHeight="1">
      <c r="A137" s="178">
        <f t="shared" si="17"/>
        <v>134</v>
      </c>
      <c r="B137" s="11" t="s">
        <v>99</v>
      </c>
      <c r="C137" s="24" t="s">
        <v>820</v>
      </c>
      <c r="D137" s="36" t="s">
        <v>853</v>
      </c>
      <c r="E137" s="86"/>
      <c r="F137" s="12">
        <v>22</v>
      </c>
      <c r="G137" s="13">
        <v>0.5</v>
      </c>
      <c r="H137" s="13">
        <v>3.3</v>
      </c>
      <c r="I137" s="32">
        <v>37572.141750000003</v>
      </c>
      <c r="J137" s="14">
        <v>0</v>
      </c>
      <c r="K137" s="14">
        <f>F137*Dane!$C$14+G137*Dane!$C$15+H137*Dane!$C$16</f>
        <v>867.9</v>
      </c>
      <c r="L137" s="41">
        <f>F137*Dane!$F$14+G137*Dane!$F$15+H137*Dane!$F$17</f>
        <v>349</v>
      </c>
      <c r="M137" s="41">
        <f>F137*Dane!$H$14+G137*Dane!$H$15+H137*Dane!$H$16+(F137+G137+H137)*Dane!$C$22</f>
        <v>1857.6000000000001</v>
      </c>
      <c r="N137" s="15">
        <f t="shared" si="18"/>
        <v>40646.641750000003</v>
      </c>
      <c r="O137" s="14">
        <f>IF(B137="W",N137*Dane!$D$2,N137*Dane!$H$2)</f>
        <v>8129.3283500000007</v>
      </c>
      <c r="P137" s="14">
        <f t="shared" si="51"/>
        <v>48775.970100000006</v>
      </c>
      <c r="Q137" s="14">
        <f>IF(B137="W",N137*Dane!$C$23,N137*Dane!$C$23)</f>
        <v>0</v>
      </c>
      <c r="R137" s="14">
        <f>IF(B137="W",(N137*Dane!$D$3)-Q137,(N137*Dane!$H$3)-Q137)</f>
        <v>0</v>
      </c>
      <c r="S137" s="14">
        <f t="shared" si="19"/>
        <v>48775.970100000006</v>
      </c>
      <c r="T137" s="14">
        <f t="shared" si="52"/>
        <v>4877.5970100000004</v>
      </c>
      <c r="U137" s="14">
        <f t="shared" si="53"/>
        <v>9755.1940200000008</v>
      </c>
      <c r="V137" s="33">
        <f t="shared" si="54"/>
        <v>53653.567110000004</v>
      </c>
      <c r="W137" s="34">
        <f t="shared" si="55"/>
        <v>58531.164120000009</v>
      </c>
      <c r="X137" s="48">
        <v>66966</v>
      </c>
      <c r="Y137" s="159">
        <f>X137*Dane!$D$6</f>
        <v>10044.9</v>
      </c>
      <c r="Z137" s="35">
        <f>X137*Dane!$D$7</f>
        <v>20089.8</v>
      </c>
      <c r="AA137" s="160">
        <f>X137*Dane!$D$8</f>
        <v>40179.599999999999</v>
      </c>
      <c r="AB137" s="89"/>
      <c r="AC137" s="17"/>
      <c r="AD137" s="17"/>
    </row>
    <row r="138" spans="1:30" ht="29.25" customHeight="1">
      <c r="A138" s="178">
        <f t="shared" ref="A138:A202" si="56">A137+1</f>
        <v>135</v>
      </c>
      <c r="B138" s="11" t="s">
        <v>99</v>
      </c>
      <c r="C138" s="24" t="s">
        <v>821</v>
      </c>
      <c r="D138" s="36" t="s">
        <v>854</v>
      </c>
      <c r="E138" s="86"/>
      <c r="F138" s="12">
        <v>22</v>
      </c>
      <c r="G138" s="13">
        <v>0.5</v>
      </c>
      <c r="H138" s="13">
        <v>3.3</v>
      </c>
      <c r="I138" s="32">
        <v>33128.091975000003</v>
      </c>
      <c r="J138" s="14">
        <v>0</v>
      </c>
      <c r="K138" s="14">
        <f>F138*Dane!$C$14+G138*Dane!$C$15+H138*Dane!$C$16</f>
        <v>867.9</v>
      </c>
      <c r="L138" s="41">
        <f>F138*Dane!$F$14+G138*Dane!$F$15+H138*Dane!$F$17</f>
        <v>349</v>
      </c>
      <c r="M138" s="41">
        <f>F138*Dane!$H$14+G138*Dane!$H$15+H138*Dane!$H$16+(F138+G138+H138)*Dane!$C$22</f>
        <v>1857.6000000000001</v>
      </c>
      <c r="N138" s="15">
        <f t="shared" si="18"/>
        <v>36202.591975000003</v>
      </c>
      <c r="O138" s="14">
        <f>IF(B138="W",N138*Dane!$D$2,N138*Dane!$H$2)</f>
        <v>7240.518395000001</v>
      </c>
      <c r="P138" s="14">
        <f t="shared" si="51"/>
        <v>43443.110370000002</v>
      </c>
      <c r="Q138" s="14">
        <f>IF(B138="W",N138*Dane!$C$23,N138*Dane!$C$23)</f>
        <v>0</v>
      </c>
      <c r="R138" s="14">
        <f>IF(B138="W",(N138*Dane!$D$3)-Q138,(N138*Dane!$H$3)-Q138)</f>
        <v>0</v>
      </c>
      <c r="S138" s="14">
        <f t="shared" si="19"/>
        <v>43443.110370000002</v>
      </c>
      <c r="T138" s="14">
        <f t="shared" si="52"/>
        <v>4344.3110370000004</v>
      </c>
      <c r="U138" s="14">
        <f t="shared" si="53"/>
        <v>8688.6220740000008</v>
      </c>
      <c r="V138" s="33">
        <f t="shared" si="54"/>
        <v>47787.421407000002</v>
      </c>
      <c r="W138" s="34">
        <f t="shared" si="55"/>
        <v>52131.732444000001</v>
      </c>
      <c r="X138" s="48">
        <v>59803</v>
      </c>
      <c r="Y138" s="159">
        <f>X138*Dane!$D$6</f>
        <v>8970.4499999999989</v>
      </c>
      <c r="Z138" s="35">
        <f>X138*Dane!$D$7</f>
        <v>17940.899999999998</v>
      </c>
      <c r="AA138" s="160">
        <f>X138*Dane!$D$8</f>
        <v>35881.799999999996</v>
      </c>
      <c r="AB138" s="89"/>
      <c r="AC138" s="17"/>
      <c r="AD138" s="17"/>
    </row>
    <row r="139" spans="1:30" ht="29.25" customHeight="1">
      <c r="A139" s="178">
        <f t="shared" si="56"/>
        <v>136</v>
      </c>
      <c r="B139" s="11" t="s">
        <v>99</v>
      </c>
      <c r="C139" s="24" t="s">
        <v>843</v>
      </c>
      <c r="D139" s="36" t="s">
        <v>844</v>
      </c>
      <c r="E139" s="86"/>
      <c r="F139" s="12">
        <v>20</v>
      </c>
      <c r="G139" s="13">
        <v>11</v>
      </c>
      <c r="H139" s="13">
        <v>4.8</v>
      </c>
      <c r="I139" s="32">
        <v>18715.162949999998</v>
      </c>
      <c r="J139" s="14">
        <v>0</v>
      </c>
      <c r="K139" s="14">
        <f>F139*Dane!$C$14+G139*Dane!$C$15+H139*Dane!$C$16</f>
        <v>1205.4000000000001</v>
      </c>
      <c r="L139" s="41">
        <f>F139*Dane!$F$14+G139*Dane!$F$15+H139*Dane!$F$17</f>
        <v>379</v>
      </c>
      <c r="M139" s="41">
        <f>F139*Dane!$H$14+G139*Dane!$H$15+H139*Dane!$H$16+(F139+G139+H139)*Dane!$C$22</f>
        <v>2577.6</v>
      </c>
      <c r="N139" s="15">
        <f t="shared" si="18"/>
        <v>22877.162949999998</v>
      </c>
      <c r="O139" s="14">
        <f>IF(B139="W",N139*Dane!$D$2,N139*Dane!$H$2)</f>
        <v>4575.4325899999994</v>
      </c>
      <c r="P139" s="14">
        <f t="shared" si="51"/>
        <v>27452.595539999998</v>
      </c>
      <c r="Q139" s="14">
        <f>IF(B139="W",N139*Dane!$C$23,N139*Dane!$C$23)</f>
        <v>0</v>
      </c>
      <c r="R139" s="14">
        <f>IF(B139="W",(N139*Dane!$D$3)-Q139,(N139*Dane!$H$3)-Q139)</f>
        <v>0</v>
      </c>
      <c r="S139" s="14">
        <f t="shared" si="19"/>
        <v>27452.595539999998</v>
      </c>
      <c r="T139" s="14">
        <f t="shared" si="52"/>
        <v>2745.2595540000002</v>
      </c>
      <c r="U139" s="14">
        <f t="shared" si="53"/>
        <v>5490.5191080000004</v>
      </c>
      <c r="V139" s="33">
        <f t="shared" si="54"/>
        <v>30197.855093999999</v>
      </c>
      <c r="W139" s="34">
        <f t="shared" si="55"/>
        <v>32943.114648000002</v>
      </c>
      <c r="X139" s="48">
        <v>38831</v>
      </c>
      <c r="Y139" s="159">
        <f>X139*Dane!$D$6</f>
        <v>5824.65</v>
      </c>
      <c r="Z139" s="35">
        <f>X139*Dane!$D$7</f>
        <v>11649.3</v>
      </c>
      <c r="AA139" s="160">
        <f>X139*Dane!$D$8</f>
        <v>23298.6</v>
      </c>
      <c r="AB139" s="89"/>
      <c r="AC139" s="17"/>
      <c r="AD139" s="17"/>
    </row>
    <row r="140" spans="1:30" ht="29.25" customHeight="1">
      <c r="A140" s="178">
        <f t="shared" si="56"/>
        <v>137</v>
      </c>
      <c r="B140" s="11" t="s">
        <v>99</v>
      </c>
      <c r="C140" s="24" t="s">
        <v>1861</v>
      </c>
      <c r="D140" s="36" t="s">
        <v>1860</v>
      </c>
      <c r="E140" s="86"/>
      <c r="F140" s="12">
        <v>14</v>
      </c>
      <c r="G140" s="13">
        <v>6.5</v>
      </c>
      <c r="H140" s="13">
        <v>5.5</v>
      </c>
      <c r="I140" s="32">
        <v>5195.603325</v>
      </c>
      <c r="J140" s="14">
        <v>0</v>
      </c>
      <c r="K140" s="14">
        <f>F140*Dane!$C$14+G140*Dane!$C$15+H140*Dane!$C$16</f>
        <v>885.5</v>
      </c>
      <c r="L140" s="41">
        <f>F140*Dane!$F$14+G140*Dane!$F$15+H140*Dane!$F$17</f>
        <v>270</v>
      </c>
      <c r="M140" s="41">
        <f>F140*Dane!$H$14+G140*Dane!$H$15+H140*Dane!$H$16+(F140+G140+H140)*Dane!$C$22</f>
        <v>1872</v>
      </c>
      <c r="N140" s="15">
        <f t="shared" si="18"/>
        <v>8223.103325</v>
      </c>
      <c r="O140" s="14">
        <f>IF(B140="W",N140*Dane!$D$2,N140*Dane!$H$2)</f>
        <v>1644.6206650000001</v>
      </c>
      <c r="P140" s="14">
        <f t="shared" ref="P140:P145" si="57">SUM(N140:O140)</f>
        <v>9867.7239900000004</v>
      </c>
      <c r="Q140" s="14">
        <f>IF(B140="W",N140*Dane!$C$23,N140*Dane!$C$23)</f>
        <v>0</v>
      </c>
      <c r="R140" s="14">
        <f>IF(B140="W",(N140*Dane!$D$3)-Q140,(N140*Dane!$H$3)-Q140)</f>
        <v>0</v>
      </c>
      <c r="S140" s="14">
        <f t="shared" si="19"/>
        <v>9867.7239900000004</v>
      </c>
      <c r="T140" s="14">
        <f t="shared" ref="T140:T145" si="58">S140*0.1</f>
        <v>986.77239900000006</v>
      </c>
      <c r="U140" s="14">
        <f t="shared" ref="U140:U145" si="59">S140*0.2</f>
        <v>1973.5447980000001</v>
      </c>
      <c r="V140" s="33">
        <f t="shared" ref="V140:V145" si="60">SUM(S140:T140)</f>
        <v>10854.496389</v>
      </c>
      <c r="W140" s="34">
        <f t="shared" ref="W140:W145" si="61">SUM(S140,U140)</f>
        <v>11841.268788000001</v>
      </c>
      <c r="X140" s="48">
        <v>12604.749947100001</v>
      </c>
      <c r="Y140" s="159">
        <f>X140*Dane!$D$6</f>
        <v>1890.7124920650001</v>
      </c>
      <c r="Z140" s="35">
        <f>X140*Dane!$D$7</f>
        <v>3781.4249841300002</v>
      </c>
      <c r="AA140" s="160">
        <f>X140*Dane!$D$8</f>
        <v>7562.8499682600004</v>
      </c>
      <c r="AB140" s="89"/>
      <c r="AC140" s="17"/>
      <c r="AD140" s="17"/>
    </row>
    <row r="141" spans="1:30" ht="29.25" customHeight="1">
      <c r="A141" s="178">
        <f t="shared" si="56"/>
        <v>138</v>
      </c>
      <c r="B141" s="11" t="s">
        <v>99</v>
      </c>
      <c r="C141" s="24" t="s">
        <v>1945</v>
      </c>
      <c r="D141" s="30" t="s">
        <v>1942</v>
      </c>
      <c r="E141" s="85"/>
      <c r="F141" s="12">
        <v>25</v>
      </c>
      <c r="G141" s="13">
        <v>10.6</v>
      </c>
      <c r="H141" s="13">
        <v>6</v>
      </c>
      <c r="I141" s="32">
        <v>28790.560095000001</v>
      </c>
      <c r="J141" s="14">
        <v>0</v>
      </c>
      <c r="K141" s="14">
        <f>F141*Dane!$C$14+G141*Dane!$C$15+H141*Dane!$C$16</f>
        <v>1402.8</v>
      </c>
      <c r="L141" s="41">
        <f>F141*Dane!$F$14+G141*Dane!$F$15+H141*Dane!$F$17</f>
        <v>458</v>
      </c>
      <c r="M141" s="41">
        <f>F141*Dane!$H$14+G141*Dane!$H$15+H141*Dane!$H$16+(F141+G141+H141)*Dane!$C$22</f>
        <v>2995.2</v>
      </c>
      <c r="N141" s="15">
        <f t="shared" ref="N141:N216" si="62">SUM(I141:M141)</f>
        <v>33646.560095000001</v>
      </c>
      <c r="O141" s="14">
        <f>IF(B141="W",N141*Dane!$D$2,N141*Dane!$H$2)</f>
        <v>6729.3120190000009</v>
      </c>
      <c r="P141" s="14">
        <f t="shared" si="57"/>
        <v>40375.872113999998</v>
      </c>
      <c r="Q141" s="14">
        <f>IF(B141="W",N141*Dane!$C$23,N141*Dane!$C$23)</f>
        <v>0</v>
      </c>
      <c r="R141" s="14">
        <f>IF(B141="W",(N141*Dane!$D$3)-Q141,(N141*Dane!$H$3)-Q141)</f>
        <v>0</v>
      </c>
      <c r="S141" s="14">
        <f t="shared" ref="S141:S216" si="63">SUM(P141:R141)</f>
        <v>40375.872113999998</v>
      </c>
      <c r="T141" s="14">
        <f t="shared" si="58"/>
        <v>4037.5872113999999</v>
      </c>
      <c r="U141" s="14">
        <f t="shared" si="59"/>
        <v>8075.1744227999998</v>
      </c>
      <c r="V141" s="33">
        <f t="shared" si="60"/>
        <v>44413.459325399999</v>
      </c>
      <c r="W141" s="34">
        <f t="shared" si="61"/>
        <v>48451.0465368</v>
      </c>
      <c r="X141" s="49">
        <v>52296.022227060006</v>
      </c>
      <c r="Y141" s="159">
        <f>X141*Dane!$D$6</f>
        <v>7844.4033340590004</v>
      </c>
      <c r="Z141" s="35">
        <f>X141*Dane!$D$7</f>
        <v>15688.806668118001</v>
      </c>
      <c r="AA141" s="160">
        <f>X141*Dane!$D$8</f>
        <v>31377.613336236001</v>
      </c>
      <c r="AB141" s="89"/>
      <c r="AC141" s="17"/>
      <c r="AD141" s="17"/>
    </row>
    <row r="142" spans="1:30" ht="29.25" customHeight="1">
      <c r="A142" s="178">
        <f t="shared" si="56"/>
        <v>139</v>
      </c>
      <c r="B142" s="11" t="s">
        <v>99</v>
      </c>
      <c r="C142" s="24" t="s">
        <v>1944</v>
      </c>
      <c r="D142" s="30" t="s">
        <v>1943</v>
      </c>
      <c r="E142" s="85"/>
      <c r="F142" s="12">
        <v>25</v>
      </c>
      <c r="G142" s="13">
        <v>12.1</v>
      </c>
      <c r="H142" s="13">
        <v>6.5</v>
      </c>
      <c r="I142" s="32">
        <v>23532.362535</v>
      </c>
      <c r="J142" s="14">
        <v>0</v>
      </c>
      <c r="K142" s="14">
        <f>F142*Dane!$C$14+G142*Dane!$C$15+H142*Dane!$C$16</f>
        <v>1471.3</v>
      </c>
      <c r="L142" s="41">
        <f>F142*Dane!$F$14+G142*Dane!$F$15+H142*Dane!$F$17</f>
        <v>468</v>
      </c>
      <c r="M142" s="41">
        <f>F142*Dane!$H$14+G142*Dane!$H$15+H142*Dane!$H$16+(F142+G142+H142)*Dane!$C$22</f>
        <v>3139.2000000000003</v>
      </c>
      <c r="N142" s="15">
        <f t="shared" si="62"/>
        <v>28610.862535</v>
      </c>
      <c r="O142" s="14">
        <f>IF(B142="W",N142*Dane!$D$2,N142*Dane!$H$2)</f>
        <v>5722.1725070000002</v>
      </c>
      <c r="P142" s="14">
        <f t="shared" si="57"/>
        <v>34333.035042000003</v>
      </c>
      <c r="Q142" s="14">
        <f>IF(B142="W",N142*Dane!$C$23,N142*Dane!$C$23)</f>
        <v>0</v>
      </c>
      <c r="R142" s="14">
        <f>IF(B142="W",(N142*Dane!$D$3)-Q142,(N142*Dane!$H$3)-Q142)</f>
        <v>0</v>
      </c>
      <c r="S142" s="14">
        <f t="shared" si="63"/>
        <v>34333.035042000003</v>
      </c>
      <c r="T142" s="14">
        <f t="shared" si="58"/>
        <v>3433.3035042000006</v>
      </c>
      <c r="U142" s="14">
        <f t="shared" si="59"/>
        <v>6866.6070084000012</v>
      </c>
      <c r="V142" s="33">
        <f t="shared" si="60"/>
        <v>37766.338546200001</v>
      </c>
      <c r="W142" s="34">
        <f t="shared" si="61"/>
        <v>41199.642050400005</v>
      </c>
      <c r="X142" s="49">
        <v>44473.672404179997</v>
      </c>
      <c r="Y142" s="159">
        <f>X142*Dane!$D$6</f>
        <v>6671.0508606269996</v>
      </c>
      <c r="Z142" s="35">
        <f>X142*Dane!$D$7</f>
        <v>13342.101721253999</v>
      </c>
      <c r="AA142" s="160">
        <f>X142*Dane!$D$8</f>
        <v>26684.203442507998</v>
      </c>
      <c r="AB142" s="89"/>
      <c r="AC142" s="17"/>
      <c r="AD142" s="17"/>
    </row>
    <row r="143" spans="1:30" ht="29.25" customHeight="1">
      <c r="A143" s="178">
        <f t="shared" si="56"/>
        <v>140</v>
      </c>
      <c r="B143" s="11" t="s">
        <v>99</v>
      </c>
      <c r="C143" s="24" t="s">
        <v>2020</v>
      </c>
      <c r="D143" s="30" t="s">
        <v>2021</v>
      </c>
      <c r="E143" s="85"/>
      <c r="F143" s="12">
        <v>27.5</v>
      </c>
      <c r="G143" s="13">
        <v>2.9</v>
      </c>
      <c r="H143" s="13">
        <v>3.1</v>
      </c>
      <c r="I143" s="32">
        <v>18143.43</v>
      </c>
      <c r="J143" s="14">
        <v>0</v>
      </c>
      <c r="K143" s="14">
        <f>F143*Dane!$C$14+G143*Dane!$C$15+H143*Dane!$C$16</f>
        <v>1121</v>
      </c>
      <c r="L143" s="41">
        <f>F143*Dane!$F$14+G143*Dane!$F$15+H143*Dane!$F$17</f>
        <v>442.5</v>
      </c>
      <c r="M143" s="41">
        <f>F143*Dane!$H$14+G143*Dane!$H$15+H143*Dane!$H$16+(F143+G143+H143)*Dane!$C$22</f>
        <v>2412</v>
      </c>
      <c r="N143" s="15">
        <f t="shared" ref="N143" si="64">SUM(I143:M143)</f>
        <v>22118.93</v>
      </c>
      <c r="O143" s="14">
        <f>IF(B143="W",N143*Dane!$D$2,N143*Dane!$H$2)</f>
        <v>4423.7860000000001</v>
      </c>
      <c r="P143" s="14">
        <f t="shared" si="57"/>
        <v>26542.716</v>
      </c>
      <c r="Q143" s="14">
        <f>IF(B143="W",N143*Dane!$C$23,N143*Dane!$C$23)</f>
        <v>0</v>
      </c>
      <c r="R143" s="14">
        <f>IF(B143="W",(N143*Dane!$D$3)-Q143,(N143*Dane!$H$3)-Q143)</f>
        <v>0</v>
      </c>
      <c r="S143" s="14">
        <f t="shared" ref="S143" si="65">SUM(P143:R143)</f>
        <v>26542.716</v>
      </c>
      <c r="T143" s="14">
        <f t="shared" si="58"/>
        <v>2654.2716</v>
      </c>
      <c r="U143" s="14">
        <f t="shared" si="59"/>
        <v>5308.5432000000001</v>
      </c>
      <c r="V143" s="33">
        <f t="shared" si="60"/>
        <v>29196.9876</v>
      </c>
      <c r="W143" s="34">
        <f t="shared" si="61"/>
        <v>31851.2592</v>
      </c>
      <c r="X143" s="70">
        <v>45200</v>
      </c>
      <c r="Y143" s="159"/>
      <c r="Z143" s="35"/>
      <c r="AA143" s="160"/>
      <c r="AB143" s="89"/>
      <c r="AC143" s="17"/>
      <c r="AD143" s="17"/>
    </row>
    <row r="144" spans="1:30" ht="29.25" customHeight="1">
      <c r="A144" s="178">
        <f t="shared" si="56"/>
        <v>141</v>
      </c>
      <c r="B144" s="11" t="s">
        <v>99</v>
      </c>
      <c r="C144" s="24" t="s">
        <v>1837</v>
      </c>
      <c r="D144" s="36" t="s">
        <v>1836</v>
      </c>
      <c r="E144" s="86"/>
      <c r="F144" s="12">
        <v>24</v>
      </c>
      <c r="G144" s="13">
        <v>2.5</v>
      </c>
      <c r="H144" s="13">
        <v>9.1999999999999993</v>
      </c>
      <c r="I144" s="32">
        <v>33152.549924999999</v>
      </c>
      <c r="J144" s="14">
        <v>0</v>
      </c>
      <c r="K144" s="14">
        <f>F144*Dane!$C$14+G144*Dane!$C$15+H144*Dane!$C$16</f>
        <v>1224.0999999999999</v>
      </c>
      <c r="L144" s="41">
        <f>F144*Dane!$F$14+G144*Dane!$F$15+H144*Dane!$F$17</f>
        <v>418.5</v>
      </c>
      <c r="M144" s="41">
        <f>F144*Dane!$H$14+G144*Dane!$H$15+H144*Dane!$H$16+(F144+G144+H144)*Dane!$C$22</f>
        <v>2570.4</v>
      </c>
      <c r="N144" s="15">
        <f t="shared" si="62"/>
        <v>37365.549924999999</v>
      </c>
      <c r="O144" s="14">
        <f>IF(B144="W",N144*Dane!$D$2,N144*Dane!$H$2)</f>
        <v>7473.1099850000001</v>
      </c>
      <c r="P144" s="14">
        <f t="shared" si="57"/>
        <v>44838.659910000002</v>
      </c>
      <c r="Q144" s="14">
        <f>IF(B144="W",N144*Dane!$C$23,N144*Dane!$C$23)</f>
        <v>0</v>
      </c>
      <c r="R144" s="14">
        <f>IF(B144="W",(N144*Dane!$D$3)-Q144,(N144*Dane!$H$3)-Q144)</f>
        <v>0</v>
      </c>
      <c r="S144" s="14">
        <f t="shared" si="63"/>
        <v>44838.659910000002</v>
      </c>
      <c r="T144" s="14">
        <f t="shared" si="58"/>
        <v>4483.8659910000006</v>
      </c>
      <c r="U144" s="14">
        <f t="shared" si="59"/>
        <v>8967.7319820000012</v>
      </c>
      <c r="V144" s="33">
        <f t="shared" si="60"/>
        <v>49322.525901000001</v>
      </c>
      <c r="W144" s="34">
        <f t="shared" si="61"/>
        <v>53806.391892</v>
      </c>
      <c r="X144" s="48">
        <v>57468.184083899992</v>
      </c>
      <c r="Y144" s="159">
        <f>X144*Dane!$D$6</f>
        <v>8620.2276125849985</v>
      </c>
      <c r="Z144" s="35">
        <f>X144*Dane!$D$7</f>
        <v>17240.455225169997</v>
      </c>
      <c r="AA144" s="160">
        <f>X144*Dane!$D$8</f>
        <v>34480.910450339994</v>
      </c>
      <c r="AB144" s="89"/>
      <c r="AC144" s="17"/>
      <c r="AD144" s="17"/>
    </row>
    <row r="145" spans="1:33" ht="29.25" customHeight="1">
      <c r="A145" s="178">
        <f t="shared" si="56"/>
        <v>142</v>
      </c>
      <c r="B145" s="11" t="s">
        <v>100</v>
      </c>
      <c r="C145" s="24" t="s">
        <v>1732</v>
      </c>
      <c r="D145" s="36" t="s">
        <v>601</v>
      </c>
      <c r="E145" s="86"/>
      <c r="F145" s="12">
        <v>0</v>
      </c>
      <c r="G145" s="31">
        <v>0</v>
      </c>
      <c r="H145" s="31">
        <v>0</v>
      </c>
      <c r="I145" s="32">
        <v>8137.5524999999998</v>
      </c>
      <c r="J145" s="14">
        <v>0</v>
      </c>
      <c r="K145" s="14">
        <f>F145*Dane!$C$14+G145*Dane!$C$15+H145*Dane!$C$16</f>
        <v>0</v>
      </c>
      <c r="L145" s="41">
        <f>F145*Dane!$F$14+G145*Dane!$F$15+H145*Dane!$F$17</f>
        <v>0</v>
      </c>
      <c r="M145" s="41">
        <f>F145*Dane!$H$14+G145*Dane!$H$15+H145*Dane!$H$16+(F145+G145+H145)*Dane!$C$22</f>
        <v>0</v>
      </c>
      <c r="N145" s="15">
        <f>SUM(I145:M145)</f>
        <v>8137.5524999999998</v>
      </c>
      <c r="O145" s="14">
        <f>IF(B145="W",N145*Dane!$D$2,N145*Dane!$H$2)</f>
        <v>1627.5105000000001</v>
      </c>
      <c r="P145" s="14">
        <f t="shared" si="57"/>
        <v>9765.0630000000001</v>
      </c>
      <c r="Q145" s="14">
        <f>IF(B145="W",N145*Dane!$C$23,N145*Dane!$C$23)</f>
        <v>0</v>
      </c>
      <c r="R145" s="14">
        <f>IF(B145="W",(N145*Dane!$D$3)-Q145,(N145*Dane!$H$3)-Q145)</f>
        <v>0</v>
      </c>
      <c r="S145" s="14">
        <f>SUM(P145:R145)</f>
        <v>9765.0630000000001</v>
      </c>
      <c r="T145" s="14">
        <f t="shared" si="58"/>
        <v>976.50630000000001</v>
      </c>
      <c r="U145" s="14">
        <f t="shared" si="59"/>
        <v>1953.0126</v>
      </c>
      <c r="V145" s="33">
        <f t="shared" si="60"/>
        <v>10741.569299999999</v>
      </c>
      <c r="W145" s="34">
        <f t="shared" si="61"/>
        <v>11718.0756</v>
      </c>
      <c r="X145" s="49">
        <v>10466</v>
      </c>
      <c r="Y145" s="159"/>
      <c r="Z145" s="35"/>
      <c r="AA145" s="160"/>
      <c r="AB145" s="89"/>
      <c r="AC145" s="17"/>
      <c r="AD145" s="17"/>
    </row>
    <row r="146" spans="1:33" ht="29.25" customHeight="1">
      <c r="A146" s="178">
        <f t="shared" si="56"/>
        <v>143</v>
      </c>
      <c r="B146" s="11" t="s">
        <v>99</v>
      </c>
      <c r="C146" s="24" t="s">
        <v>1411</v>
      </c>
      <c r="D146" s="36" t="s">
        <v>790</v>
      </c>
      <c r="E146" s="86"/>
      <c r="F146" s="12">
        <v>0</v>
      </c>
      <c r="G146" s="13">
        <v>1</v>
      </c>
      <c r="H146" s="13">
        <v>0.25</v>
      </c>
      <c r="I146" s="32">
        <v>230.59921500000002</v>
      </c>
      <c r="J146" s="14">
        <v>0</v>
      </c>
      <c r="K146" s="14">
        <f>F146*Dane!$C$14+G146*Dane!$C$15+H146*Dane!$C$16</f>
        <v>42.5</v>
      </c>
      <c r="L146" s="41">
        <f>F146*Dane!$F$14+G146*Dane!$F$15+H146*Dane!$F$17</f>
        <v>6.25</v>
      </c>
      <c r="M146" s="41">
        <f>F146*Dane!$H$14+G146*Dane!$H$15+H146*Dane!$H$16+(F146+G146+H146)*Dane!$C$22</f>
        <v>90</v>
      </c>
      <c r="N146" s="15">
        <f t="shared" si="62"/>
        <v>369.34921500000002</v>
      </c>
      <c r="O146" s="14">
        <f>IF(B146="W",N146*Dane!$D$2,N146*Dane!$H$2)</f>
        <v>73.869843000000003</v>
      </c>
      <c r="P146" s="14">
        <f t="shared" si="51"/>
        <v>443.21905800000002</v>
      </c>
      <c r="Q146" s="14">
        <f>IF(B146="W",N146*Dane!$C$23,N146*Dane!$C$23)</f>
        <v>0</v>
      </c>
      <c r="R146" s="14">
        <f>IF(B146="W",(N146*Dane!$D$3)-Q146,(N146*Dane!$H$3)-Q146)</f>
        <v>0</v>
      </c>
      <c r="S146" s="14">
        <f t="shared" si="63"/>
        <v>443.21905800000002</v>
      </c>
      <c r="T146" s="14">
        <f t="shared" si="52"/>
        <v>44.321905800000003</v>
      </c>
      <c r="U146" s="14">
        <f t="shared" si="53"/>
        <v>88.643811600000006</v>
      </c>
      <c r="V146" s="33">
        <f t="shared" si="54"/>
        <v>487.54096380000004</v>
      </c>
      <c r="W146" s="34">
        <f t="shared" si="55"/>
        <v>531.86286960000007</v>
      </c>
      <c r="X146" s="48">
        <v>1317</v>
      </c>
      <c r="Y146" s="159">
        <f>X146*Dane!$D$6</f>
        <v>197.54999999999998</v>
      </c>
      <c r="Z146" s="35">
        <f>X146*Dane!$D$7</f>
        <v>395.09999999999997</v>
      </c>
      <c r="AA146" s="160">
        <f>X146*Dane!$D$8</f>
        <v>790.19999999999993</v>
      </c>
      <c r="AB146" s="89"/>
      <c r="AC146" s="17"/>
      <c r="AD146" s="17"/>
    </row>
    <row r="147" spans="1:33" ht="29.25" customHeight="1">
      <c r="A147" s="178">
        <f t="shared" si="56"/>
        <v>144</v>
      </c>
      <c r="B147" s="11" t="s">
        <v>99</v>
      </c>
      <c r="C147" s="24" t="s">
        <v>1924</v>
      </c>
      <c r="D147" s="36" t="s">
        <v>1923</v>
      </c>
      <c r="E147" s="86"/>
      <c r="F147" s="12">
        <v>0</v>
      </c>
      <c r="G147" s="13">
        <v>1.5</v>
      </c>
      <c r="H147" s="13">
        <v>0</v>
      </c>
      <c r="I147" s="32">
        <v>94.93307999999999</v>
      </c>
      <c r="J147" s="14">
        <v>0</v>
      </c>
      <c r="K147" s="14">
        <f>F147*Dane!$C$14+G147*Dane!$C$15+H147*Dane!$C$16</f>
        <v>49.5</v>
      </c>
      <c r="L147" s="41">
        <f>F147*Dane!$F$14+G147*Dane!$F$15+H147*Dane!$F$17</f>
        <v>7.5</v>
      </c>
      <c r="M147" s="41">
        <f>F147*Dane!$H$14+G147*Dane!$H$15+H147*Dane!$H$16+(F147+G147+H147)*Dane!$C$22</f>
        <v>108</v>
      </c>
      <c r="N147" s="15">
        <f t="shared" si="62"/>
        <v>259.93308000000002</v>
      </c>
      <c r="O147" s="14">
        <f>IF(B147="W",N147*Dane!$D$2,N147*Dane!$H$2)</f>
        <v>51.986616000000005</v>
      </c>
      <c r="P147" s="14">
        <f t="shared" ref="P147:P198" si="66">SUM(N147:O147)</f>
        <v>311.91969600000004</v>
      </c>
      <c r="Q147" s="14">
        <f>IF(B147="W",N147*Dane!$C$23,N147*Dane!$C$23)</f>
        <v>0</v>
      </c>
      <c r="R147" s="14">
        <f>IF(B147="W",(N147*Dane!$D$3)-Q147,(N147*Dane!$H$3)-Q147)</f>
        <v>0</v>
      </c>
      <c r="S147" s="14">
        <f t="shared" si="63"/>
        <v>311.91969600000004</v>
      </c>
      <c r="T147" s="14">
        <f t="shared" ref="T147:T198" si="67">S147*0.1</f>
        <v>31.191969600000007</v>
      </c>
      <c r="U147" s="14">
        <f t="shared" ref="U147:U198" si="68">S147*0.2</f>
        <v>62.383939200000015</v>
      </c>
      <c r="V147" s="33">
        <f t="shared" ref="V147:V198" si="69">SUM(S147:T147)</f>
        <v>343.11166560000004</v>
      </c>
      <c r="W147" s="34">
        <f t="shared" ref="W147:W198" si="70">SUM(S147,U147)</f>
        <v>374.30363520000003</v>
      </c>
      <c r="X147" s="48">
        <v>434.88440783999999</v>
      </c>
      <c r="Y147" s="159">
        <f>X147*Dane!$D$6</f>
        <v>65.232661175999993</v>
      </c>
      <c r="Z147" s="35">
        <f>X147*Dane!$D$7</f>
        <v>130.46532235199999</v>
      </c>
      <c r="AA147" s="160">
        <f>X147*Dane!$D$8</f>
        <v>260.93064470399997</v>
      </c>
      <c r="AB147" s="89"/>
      <c r="AC147" s="17"/>
      <c r="AD147" s="17"/>
    </row>
    <row r="148" spans="1:33" ht="29.25" customHeight="1">
      <c r="A148" s="178">
        <f t="shared" si="56"/>
        <v>145</v>
      </c>
      <c r="B148" s="11" t="s">
        <v>99</v>
      </c>
      <c r="C148" s="24" t="s">
        <v>167</v>
      </c>
      <c r="D148" s="30" t="s">
        <v>491</v>
      </c>
      <c r="E148" s="85"/>
      <c r="F148" s="12">
        <v>0</v>
      </c>
      <c r="G148" s="13">
        <v>2</v>
      </c>
      <c r="H148" s="13">
        <v>0.5</v>
      </c>
      <c r="I148" s="32">
        <v>388.21711499999998</v>
      </c>
      <c r="J148" s="14">
        <v>0</v>
      </c>
      <c r="K148" s="14">
        <f>F148*Dane!$C$14+G148*Dane!$C$15+H148*Dane!$C$16</f>
        <v>85</v>
      </c>
      <c r="L148" s="41">
        <f>F148*Dane!$F$14+G148*Dane!$F$15+H148*Dane!$F$17</f>
        <v>12.5</v>
      </c>
      <c r="M148" s="41">
        <f>F148*Dane!$H$14+G148*Dane!$H$15+H148*Dane!$H$16+(F148+G148+H148)*Dane!$C$22</f>
        <v>180</v>
      </c>
      <c r="N148" s="15">
        <f t="shared" si="62"/>
        <v>665.71711499999992</v>
      </c>
      <c r="O148" s="14">
        <f>IF(B148="W",N148*Dane!$D$2,N148*Dane!$H$2)</f>
        <v>133.14342299999998</v>
      </c>
      <c r="P148" s="14">
        <f t="shared" si="66"/>
        <v>798.86053799999991</v>
      </c>
      <c r="Q148" s="14">
        <f>IF(B148="W",N148*Dane!$C$23,N148*Dane!$C$23)</f>
        <v>0</v>
      </c>
      <c r="R148" s="14">
        <f>IF(B148="W",(N148*Dane!$D$3)-Q148,(N148*Dane!$H$3)-Q148)</f>
        <v>0</v>
      </c>
      <c r="S148" s="14">
        <f t="shared" si="63"/>
        <v>798.86053799999991</v>
      </c>
      <c r="T148" s="14">
        <f t="shared" si="67"/>
        <v>79.886053799999999</v>
      </c>
      <c r="U148" s="14">
        <f t="shared" si="68"/>
        <v>159.7721076</v>
      </c>
      <c r="V148" s="33">
        <f t="shared" si="69"/>
        <v>878.74659179999992</v>
      </c>
      <c r="W148" s="34">
        <f t="shared" si="70"/>
        <v>958.63264559999993</v>
      </c>
      <c r="X148" s="49">
        <v>2422</v>
      </c>
      <c r="Y148" s="159">
        <f>X148*Dane!$D$6</f>
        <v>363.3</v>
      </c>
      <c r="Z148" s="35">
        <f>X148*Dane!$D$7</f>
        <v>726.6</v>
      </c>
      <c r="AA148" s="160">
        <f>X148*Dane!$D$8</f>
        <v>1453.2</v>
      </c>
      <c r="AB148" s="89"/>
      <c r="AC148" s="17"/>
      <c r="AD148" s="17"/>
    </row>
    <row r="149" spans="1:33" ht="29.25" customHeight="1">
      <c r="A149" s="178">
        <f t="shared" si="56"/>
        <v>146</v>
      </c>
      <c r="B149" s="11" t="s">
        <v>99</v>
      </c>
      <c r="C149" s="24" t="s">
        <v>1438</v>
      </c>
      <c r="D149" s="30" t="s">
        <v>849</v>
      </c>
      <c r="E149" s="85"/>
      <c r="F149" s="12">
        <v>0</v>
      </c>
      <c r="G149" s="13">
        <v>3.15</v>
      </c>
      <c r="H149" s="13">
        <v>0.5</v>
      </c>
      <c r="I149" s="32">
        <v>767.82865500000003</v>
      </c>
      <c r="J149" s="14">
        <v>0</v>
      </c>
      <c r="K149" s="14">
        <f>F149*Dane!$C$14+G149*Dane!$C$15+H149*Dane!$C$16</f>
        <v>122.95</v>
      </c>
      <c r="L149" s="41">
        <f>F149*Dane!$F$14+G149*Dane!$F$15+H149*Dane!$F$17</f>
        <v>18.25</v>
      </c>
      <c r="M149" s="41">
        <f>F149*Dane!$H$14+G149*Dane!$H$15+H149*Dane!$H$16+(F149+G149+H149)*Dane!$C$22</f>
        <v>262.79999999999995</v>
      </c>
      <c r="N149" s="15">
        <f t="shared" si="62"/>
        <v>1171.828655</v>
      </c>
      <c r="O149" s="14">
        <f>IF(B149="W",N149*Dane!$D$2,N149*Dane!$H$2)</f>
        <v>234.36573100000001</v>
      </c>
      <c r="P149" s="14">
        <f t="shared" si="66"/>
        <v>1406.1943860000001</v>
      </c>
      <c r="Q149" s="14">
        <f>IF(B149="W",N149*Dane!$C$23,N149*Dane!$C$23)</f>
        <v>0</v>
      </c>
      <c r="R149" s="14">
        <f>IF(B149="W",(N149*Dane!$D$3)-Q149,(N149*Dane!$H$3)-Q149)</f>
        <v>0</v>
      </c>
      <c r="S149" s="14">
        <f t="shared" si="63"/>
        <v>1406.1943860000001</v>
      </c>
      <c r="T149" s="14">
        <f t="shared" si="67"/>
        <v>140.61943860000002</v>
      </c>
      <c r="U149" s="14">
        <f t="shared" si="68"/>
        <v>281.23887720000005</v>
      </c>
      <c r="V149" s="33">
        <f t="shared" si="69"/>
        <v>1546.8138246000001</v>
      </c>
      <c r="W149" s="34">
        <f t="shared" si="70"/>
        <v>1687.4332632000001</v>
      </c>
      <c r="X149" s="49">
        <v>1852</v>
      </c>
      <c r="Y149" s="159">
        <f>X149*Dane!$D$6</f>
        <v>277.8</v>
      </c>
      <c r="Z149" s="35">
        <f>X149*Dane!$D$7</f>
        <v>555.6</v>
      </c>
      <c r="AA149" s="160">
        <f>X149*Dane!$D$8</f>
        <v>1111.2</v>
      </c>
      <c r="AB149" s="89"/>
      <c r="AC149" s="17"/>
      <c r="AD149" s="17"/>
    </row>
    <row r="150" spans="1:33" ht="29.25" customHeight="1">
      <c r="A150" s="178">
        <f t="shared" si="56"/>
        <v>147</v>
      </c>
      <c r="B150" s="11" t="s">
        <v>99</v>
      </c>
      <c r="C150" s="24" t="s">
        <v>2096</v>
      </c>
      <c r="D150" s="30" t="s">
        <v>1447</v>
      </c>
      <c r="E150" s="85"/>
      <c r="F150" s="12">
        <v>0</v>
      </c>
      <c r="G150" s="13">
        <v>2</v>
      </c>
      <c r="H150" s="13">
        <v>0.5</v>
      </c>
      <c r="I150" s="32">
        <v>265.72606500000001</v>
      </c>
      <c r="J150" s="14">
        <v>0</v>
      </c>
      <c r="K150" s="14">
        <f>F150*Dane!$C$14+G150*Dane!$C$15+H150*Dane!$C$16</f>
        <v>85</v>
      </c>
      <c r="L150" s="41">
        <f>F150*Dane!$F$14+G150*Dane!$F$15+H150*Dane!$F$17</f>
        <v>12.5</v>
      </c>
      <c r="M150" s="41">
        <f>F150*Dane!$H$14+G150*Dane!$H$15+H150*Dane!$H$16+(F150+G150+H150)*Dane!$C$22</f>
        <v>180</v>
      </c>
      <c r="N150" s="15">
        <f t="shared" si="62"/>
        <v>543.22606500000006</v>
      </c>
      <c r="O150" s="14">
        <f>IF(B150="W",N150*Dane!$D$2,N150*Dane!$H$2)</f>
        <v>108.64521300000001</v>
      </c>
      <c r="P150" s="14">
        <f t="shared" si="66"/>
        <v>651.87127800000007</v>
      </c>
      <c r="Q150" s="14">
        <f>IF(B150="W",N150*Dane!$C$23,N150*Dane!$C$23)</f>
        <v>0</v>
      </c>
      <c r="R150" s="14">
        <f>IF(B150="W",(N150*Dane!$D$3)-Q150,(N150*Dane!$H$3)-Q150)</f>
        <v>0</v>
      </c>
      <c r="S150" s="14">
        <f t="shared" si="63"/>
        <v>651.87127800000007</v>
      </c>
      <c r="T150" s="14">
        <f t="shared" si="67"/>
        <v>65.187127800000013</v>
      </c>
      <c r="U150" s="14">
        <f t="shared" si="68"/>
        <v>130.37425560000003</v>
      </c>
      <c r="V150" s="33">
        <f t="shared" si="69"/>
        <v>717.05840580000006</v>
      </c>
      <c r="W150" s="34">
        <f t="shared" si="70"/>
        <v>782.24553360000004</v>
      </c>
      <c r="X150" s="49">
        <v>913.5</v>
      </c>
      <c r="Y150" s="159">
        <f>X150*Dane!$D$6</f>
        <v>137.02500000000001</v>
      </c>
      <c r="Z150" s="35">
        <f>X150*Dane!$D$7</f>
        <v>274.05</v>
      </c>
      <c r="AA150" s="160">
        <f>X150*Dane!$D$8</f>
        <v>548.1</v>
      </c>
      <c r="AB150" s="89"/>
      <c r="AC150" s="17"/>
      <c r="AD150" s="17"/>
    </row>
    <row r="151" spans="1:33" ht="29.25" customHeight="1">
      <c r="A151" s="178">
        <f t="shared" si="56"/>
        <v>148</v>
      </c>
      <c r="B151" s="11" t="s">
        <v>100</v>
      </c>
      <c r="C151" s="24" t="s">
        <v>168</v>
      </c>
      <c r="D151" s="36" t="s">
        <v>492</v>
      </c>
      <c r="E151" s="86"/>
      <c r="F151" s="12">
        <v>0</v>
      </c>
      <c r="G151" s="31">
        <v>0</v>
      </c>
      <c r="H151" s="31">
        <v>0</v>
      </c>
      <c r="I151" s="32">
        <v>47.808750000000003</v>
      </c>
      <c r="J151" s="14">
        <v>0</v>
      </c>
      <c r="K151" s="14">
        <f>F151*Dane!$C$14+G151*Dane!$C$15+H151*Dane!$C$16</f>
        <v>0</v>
      </c>
      <c r="L151" s="41">
        <f>F151*Dane!$F$14+G151*Dane!$F$15+H151*Dane!$F$17</f>
        <v>0</v>
      </c>
      <c r="M151" s="41">
        <f>F151*Dane!$H$14+G151*Dane!$H$15+H151*Dane!$H$16+(F151+G151+H151)*Dane!$C$22</f>
        <v>0</v>
      </c>
      <c r="N151" s="15">
        <f t="shared" si="62"/>
        <v>47.808750000000003</v>
      </c>
      <c r="O151" s="14">
        <f>IF(B151="W",N151*Dane!$D$2,N151*Dane!$H$2)</f>
        <v>9.5617500000000017</v>
      </c>
      <c r="P151" s="14">
        <f t="shared" si="66"/>
        <v>57.370500000000007</v>
      </c>
      <c r="Q151" s="14">
        <f>IF(B151="W",N151*Dane!$C$23,N151*Dane!$C$23)</f>
        <v>0</v>
      </c>
      <c r="R151" s="14">
        <f>IF(B151="W",(N151*Dane!$D$3)-Q151,(N151*Dane!$H$3)-Q151)</f>
        <v>0</v>
      </c>
      <c r="S151" s="14">
        <f t="shared" si="63"/>
        <v>57.370500000000007</v>
      </c>
      <c r="T151" s="14">
        <f t="shared" si="67"/>
        <v>5.7370500000000009</v>
      </c>
      <c r="U151" s="14">
        <f t="shared" si="68"/>
        <v>11.474100000000002</v>
      </c>
      <c r="V151" s="33">
        <f t="shared" si="69"/>
        <v>63.10755000000001</v>
      </c>
      <c r="W151" s="34">
        <f t="shared" si="70"/>
        <v>68.844600000000014</v>
      </c>
      <c r="X151" s="49">
        <v>181</v>
      </c>
      <c r="Y151" s="159"/>
      <c r="Z151" s="35"/>
      <c r="AA151" s="160"/>
      <c r="AB151" s="89"/>
      <c r="AC151" s="17"/>
      <c r="AD151" s="17"/>
    </row>
    <row r="152" spans="1:33" ht="29.25" customHeight="1">
      <c r="A152" s="178">
        <f t="shared" si="56"/>
        <v>149</v>
      </c>
      <c r="B152" s="11" t="s">
        <v>100</v>
      </c>
      <c r="C152" s="24" t="s">
        <v>169</v>
      </c>
      <c r="D152" s="36" t="s">
        <v>493</v>
      </c>
      <c r="E152" s="86"/>
      <c r="F152" s="12">
        <v>0</v>
      </c>
      <c r="G152" s="31">
        <v>0</v>
      </c>
      <c r="H152" s="31">
        <v>0</v>
      </c>
      <c r="I152" s="32">
        <v>73.293329999999997</v>
      </c>
      <c r="J152" s="14">
        <v>0</v>
      </c>
      <c r="K152" s="14">
        <f>F152*Dane!$C$14+G152*Dane!$C$15+H152*Dane!$C$16</f>
        <v>0</v>
      </c>
      <c r="L152" s="41">
        <f>F152*Dane!$F$14+G152*Dane!$F$15+H152*Dane!$F$17</f>
        <v>0</v>
      </c>
      <c r="M152" s="41">
        <f>F152*Dane!$H$14+G152*Dane!$H$15+H152*Dane!$H$16+(F152+G152+H152)*Dane!$C$22</f>
        <v>0</v>
      </c>
      <c r="N152" s="15">
        <f t="shared" si="62"/>
        <v>73.293329999999997</v>
      </c>
      <c r="O152" s="14">
        <f>IF(B152="W",N152*Dane!$D$2,N152*Dane!$H$2)</f>
        <v>14.658666</v>
      </c>
      <c r="P152" s="14">
        <f t="shared" si="66"/>
        <v>87.951995999999994</v>
      </c>
      <c r="Q152" s="14">
        <f>IF(B152="W",N152*Dane!$C$23,N152*Dane!$C$23)</f>
        <v>0</v>
      </c>
      <c r="R152" s="14">
        <f>IF(B152="W",(N152*Dane!$D$3)-Q152,(N152*Dane!$H$3)-Q152)</f>
        <v>0</v>
      </c>
      <c r="S152" s="14">
        <f t="shared" si="63"/>
        <v>87.951995999999994</v>
      </c>
      <c r="T152" s="14">
        <f t="shared" si="67"/>
        <v>8.7951996000000001</v>
      </c>
      <c r="U152" s="14">
        <f t="shared" si="68"/>
        <v>17.5903992</v>
      </c>
      <c r="V152" s="33">
        <f t="shared" si="69"/>
        <v>96.747195599999998</v>
      </c>
      <c r="W152" s="34">
        <f t="shared" si="70"/>
        <v>105.54239519999999</v>
      </c>
      <c r="X152" s="49">
        <v>221</v>
      </c>
      <c r="Y152" s="159"/>
      <c r="Z152" s="35"/>
      <c r="AA152" s="160"/>
      <c r="AB152" s="89"/>
      <c r="AC152" s="17"/>
      <c r="AD152" s="17"/>
    </row>
    <row r="153" spans="1:33" ht="29.25" customHeight="1">
      <c r="A153" s="178">
        <f t="shared" si="56"/>
        <v>150</v>
      </c>
      <c r="B153" s="11" t="s">
        <v>99</v>
      </c>
      <c r="C153" s="24" t="s">
        <v>170</v>
      </c>
      <c r="D153" s="30" t="s">
        <v>494</v>
      </c>
      <c r="E153" s="85"/>
      <c r="F153" s="12">
        <v>0</v>
      </c>
      <c r="G153" s="13">
        <v>2.5</v>
      </c>
      <c r="H153" s="13">
        <v>0</v>
      </c>
      <c r="I153" s="32">
        <v>109.1046</v>
      </c>
      <c r="J153" s="14">
        <v>0</v>
      </c>
      <c r="K153" s="14">
        <f>F153*Dane!$C$14+G153*Dane!$C$15+H153*Dane!$C$16</f>
        <v>82.5</v>
      </c>
      <c r="L153" s="41">
        <f>F153*Dane!$F$14+G153*Dane!$F$15+H153*Dane!$F$17</f>
        <v>12.5</v>
      </c>
      <c r="M153" s="41">
        <f>F153*Dane!$H$14+G153*Dane!$H$15+H153*Dane!$H$16+(F153+G153+H153)*Dane!$C$22</f>
        <v>180</v>
      </c>
      <c r="N153" s="15">
        <f t="shared" si="62"/>
        <v>384.1046</v>
      </c>
      <c r="O153" s="14">
        <f>IF(B153="W",N153*Dane!$D$2,N153*Dane!$H$2)</f>
        <v>76.820920000000001</v>
      </c>
      <c r="P153" s="14">
        <f t="shared" si="66"/>
        <v>460.92552000000001</v>
      </c>
      <c r="Q153" s="14">
        <f>IF(B153="W",N153*Dane!$C$23,N153*Dane!$C$23)</f>
        <v>0</v>
      </c>
      <c r="R153" s="14">
        <f>IF(B153="W",(N153*Dane!$D$3)-Q153,(N153*Dane!$H$3)-Q153)</f>
        <v>0</v>
      </c>
      <c r="S153" s="14">
        <f t="shared" si="63"/>
        <v>460.92552000000001</v>
      </c>
      <c r="T153" s="14">
        <f t="shared" si="67"/>
        <v>46.092552000000005</v>
      </c>
      <c r="U153" s="14">
        <f t="shared" si="68"/>
        <v>92.18510400000001</v>
      </c>
      <c r="V153" s="33">
        <f t="shared" si="69"/>
        <v>507.01807200000002</v>
      </c>
      <c r="W153" s="34">
        <f t="shared" si="70"/>
        <v>553.11062400000003</v>
      </c>
      <c r="X153" s="49">
        <v>1268</v>
      </c>
      <c r="Y153" s="159">
        <f>X153*Dane!$D$6</f>
        <v>190.2</v>
      </c>
      <c r="Z153" s="35">
        <f>X153*Dane!$D$7</f>
        <v>380.4</v>
      </c>
      <c r="AA153" s="160">
        <f>X153*Dane!$D$8</f>
        <v>760.8</v>
      </c>
      <c r="AB153" s="89"/>
      <c r="AC153" s="17"/>
      <c r="AD153" s="17"/>
    </row>
    <row r="154" spans="1:33" ht="29.25" customHeight="1">
      <c r="A154" s="178">
        <f t="shared" si="56"/>
        <v>151</v>
      </c>
      <c r="B154" s="11" t="s">
        <v>100</v>
      </c>
      <c r="C154" s="24" t="s">
        <v>171</v>
      </c>
      <c r="D154" s="36" t="s">
        <v>495</v>
      </c>
      <c r="E154" s="86"/>
      <c r="F154" s="12">
        <v>0</v>
      </c>
      <c r="G154" s="31">
        <v>0</v>
      </c>
      <c r="H154" s="31">
        <v>0</v>
      </c>
      <c r="I154" s="32">
        <v>1111.1759999999999</v>
      </c>
      <c r="J154" s="14">
        <v>0</v>
      </c>
      <c r="K154" s="14">
        <f>F154*Dane!$C$14+G154*Dane!$C$15+H154*Dane!$C$16</f>
        <v>0</v>
      </c>
      <c r="L154" s="41">
        <f>F154*Dane!$F$14+G154*Dane!$F$15+H154*Dane!$F$17</f>
        <v>0</v>
      </c>
      <c r="M154" s="41">
        <f>F154*Dane!$H$14+G154*Dane!$H$15+H154*Dane!$H$16+(F154+G154+H154)*Dane!$C$22</f>
        <v>0</v>
      </c>
      <c r="N154" s="15">
        <f t="shared" si="62"/>
        <v>1111.1759999999999</v>
      </c>
      <c r="O154" s="14">
        <f>IF(B154="W",N154*Dane!$D$2,N154*Dane!$H$2)</f>
        <v>222.23519999999999</v>
      </c>
      <c r="P154" s="14">
        <f t="shared" si="66"/>
        <v>1333.4112</v>
      </c>
      <c r="Q154" s="14">
        <f>IF(B154="W",N154*Dane!$C$23,N154*Dane!$C$23)</f>
        <v>0</v>
      </c>
      <c r="R154" s="14">
        <f>IF(B154="W",(N154*Dane!$D$3)-Q154,(N154*Dane!$H$3)-Q154)</f>
        <v>0</v>
      </c>
      <c r="S154" s="14">
        <f t="shared" si="63"/>
        <v>1333.4112</v>
      </c>
      <c r="T154" s="14">
        <f t="shared" si="67"/>
        <v>133.34112000000002</v>
      </c>
      <c r="U154" s="14">
        <f t="shared" si="68"/>
        <v>266.68224000000004</v>
      </c>
      <c r="V154" s="33">
        <f t="shared" si="69"/>
        <v>1466.7523200000001</v>
      </c>
      <c r="W154" s="34">
        <f t="shared" si="70"/>
        <v>1600.0934400000001</v>
      </c>
      <c r="X154" s="49">
        <v>3719</v>
      </c>
      <c r="Y154" s="159"/>
      <c r="Z154" s="35"/>
      <c r="AA154" s="160"/>
      <c r="AB154" s="89"/>
      <c r="AC154" s="17"/>
      <c r="AD154" s="17"/>
    </row>
    <row r="155" spans="1:33" ht="29.25" customHeight="1">
      <c r="A155" s="178">
        <f t="shared" si="56"/>
        <v>152</v>
      </c>
      <c r="B155" s="10" t="s">
        <v>99</v>
      </c>
      <c r="C155" s="2" t="s">
        <v>1841</v>
      </c>
      <c r="D155" s="55" t="s">
        <v>1822</v>
      </c>
      <c r="E155" s="8"/>
      <c r="F155" s="58">
        <v>0</v>
      </c>
      <c r="G155" s="84">
        <v>5.95</v>
      </c>
      <c r="H155" s="84">
        <v>0.44</v>
      </c>
      <c r="I155" s="32">
        <v>5239.6477650000006</v>
      </c>
      <c r="J155" s="14">
        <v>0</v>
      </c>
      <c r="K155" s="14">
        <f>F155*Dane!$C$14+G155*Dane!$C$15+H155*Dane!$C$16</f>
        <v>213.07</v>
      </c>
      <c r="L155" s="41">
        <f>F155*Dane!$F$14+G155*Dane!$F$15+H155*Dane!$F$17</f>
        <v>31.95</v>
      </c>
      <c r="M155" s="41">
        <f>F155*Dane!$H$14+G155*Dane!$H$15+H155*Dane!$H$16+(F155+G155+H155)*Dane!$C$22</f>
        <v>460.08000000000004</v>
      </c>
      <c r="N155" s="15">
        <f t="shared" si="62"/>
        <v>5944.7477650000001</v>
      </c>
      <c r="O155" s="14">
        <f>IF(B155="W",N155*Dane!$D$2,N155*Dane!$H$2)</f>
        <v>1188.9495530000002</v>
      </c>
      <c r="P155" s="14">
        <f t="shared" si="66"/>
        <v>7133.6973180000005</v>
      </c>
      <c r="Q155" s="14">
        <f>IF(B155="W",N155*Dane!$C$23,N155*Dane!$C$23)</f>
        <v>0</v>
      </c>
      <c r="R155" s="14">
        <f>IF(B155="W",(N155*Dane!$D$3)-Q155,(N155*Dane!$H$3)-Q155)</f>
        <v>0</v>
      </c>
      <c r="S155" s="14">
        <f t="shared" si="63"/>
        <v>7133.6973180000005</v>
      </c>
      <c r="T155" s="14">
        <f t="shared" si="67"/>
        <v>713.36973180000007</v>
      </c>
      <c r="U155" s="14">
        <f t="shared" si="68"/>
        <v>1426.7394636000001</v>
      </c>
      <c r="V155" s="33">
        <f t="shared" si="69"/>
        <v>7847.0670498000009</v>
      </c>
      <c r="W155" s="33">
        <f t="shared" si="70"/>
        <v>8560.4367816000013</v>
      </c>
      <c r="X155" s="61">
        <v>13900</v>
      </c>
      <c r="Y155" s="161">
        <f>X155*Dane!$D$6</f>
        <v>2085</v>
      </c>
      <c r="Z155" s="69">
        <f>X155*Dane!$D$7</f>
        <v>4170</v>
      </c>
      <c r="AA155" s="155">
        <f>X155*Dane!$D$8</f>
        <v>8340</v>
      </c>
      <c r="AB155" s="8"/>
      <c r="AC155" s="71"/>
      <c r="AD155" s="94"/>
      <c r="AG155" s="8"/>
    </row>
    <row r="156" spans="1:33" ht="29.25" customHeight="1">
      <c r="A156" s="178">
        <f t="shared" si="56"/>
        <v>153</v>
      </c>
      <c r="B156" s="11" t="s">
        <v>99</v>
      </c>
      <c r="C156" s="24" t="s">
        <v>172</v>
      </c>
      <c r="D156" s="36" t="s">
        <v>496</v>
      </c>
      <c r="E156" s="86"/>
      <c r="F156" s="12">
        <v>0</v>
      </c>
      <c r="G156" s="13">
        <v>2</v>
      </c>
      <c r="H156" s="13">
        <v>1.5</v>
      </c>
      <c r="I156" s="32">
        <v>2891.2819650000001</v>
      </c>
      <c r="J156" s="14">
        <v>0</v>
      </c>
      <c r="K156" s="14">
        <f>F156*Dane!$C$14+G156*Dane!$C$15+H156*Dane!$C$16</f>
        <v>123</v>
      </c>
      <c r="L156" s="41">
        <f>F156*Dane!$F$14+G156*Dane!$F$15+H156*Dane!$F$17</f>
        <v>17.5</v>
      </c>
      <c r="M156" s="41">
        <f>F156*Dane!$H$14+G156*Dane!$H$15+H156*Dane!$H$16+(F156+G156+H156)*Dane!$C$22</f>
        <v>252</v>
      </c>
      <c r="N156" s="15">
        <f t="shared" si="62"/>
        <v>3283.7819650000001</v>
      </c>
      <c r="O156" s="14">
        <f>IF(B156="W",N156*Dane!$D$2,N156*Dane!$H$2)</f>
        <v>656.75639300000012</v>
      </c>
      <c r="P156" s="14">
        <f t="shared" si="66"/>
        <v>3940.5383580000002</v>
      </c>
      <c r="Q156" s="14">
        <f>IF(B156="W",N156*Dane!$C$23,N156*Dane!$C$23)</f>
        <v>0</v>
      </c>
      <c r="R156" s="14">
        <f>IF(B156="W",(N156*Dane!$D$3)-Q156,(N156*Dane!$H$3)-Q156)</f>
        <v>0</v>
      </c>
      <c r="S156" s="14">
        <f t="shared" si="63"/>
        <v>3940.5383580000002</v>
      </c>
      <c r="T156" s="14">
        <f t="shared" si="67"/>
        <v>394.05383580000006</v>
      </c>
      <c r="U156" s="14">
        <f t="shared" si="68"/>
        <v>788.10767160000012</v>
      </c>
      <c r="V156" s="33">
        <f t="shared" si="69"/>
        <v>4334.5921938000001</v>
      </c>
      <c r="W156" s="34">
        <f t="shared" si="70"/>
        <v>4728.6460296000005</v>
      </c>
      <c r="X156" s="49">
        <v>5896</v>
      </c>
      <c r="Y156" s="159">
        <f>X156*Dane!$D$6</f>
        <v>884.4</v>
      </c>
      <c r="Z156" s="35">
        <f>X156*Dane!$D$7</f>
        <v>1768.8</v>
      </c>
      <c r="AA156" s="160">
        <f>X156*Dane!$D$8</f>
        <v>3537.6</v>
      </c>
      <c r="AB156" s="89"/>
      <c r="AC156" s="17"/>
      <c r="AD156" s="17"/>
    </row>
    <row r="157" spans="1:33" ht="29.25" customHeight="1">
      <c r="A157" s="178">
        <f t="shared" si="56"/>
        <v>154</v>
      </c>
      <c r="B157" s="11" t="s">
        <v>99</v>
      </c>
      <c r="C157" s="24" t="s">
        <v>173</v>
      </c>
      <c r="D157" s="36" t="s">
        <v>497</v>
      </c>
      <c r="E157" s="86"/>
      <c r="F157" s="12">
        <v>0</v>
      </c>
      <c r="G157" s="13">
        <v>2</v>
      </c>
      <c r="H157" s="13">
        <v>1.5</v>
      </c>
      <c r="I157" s="32">
        <v>3261.5531849999998</v>
      </c>
      <c r="J157" s="14">
        <v>0</v>
      </c>
      <c r="K157" s="14">
        <f>F157*Dane!$C$14+G157*Dane!$C$15+H157*Dane!$C$16</f>
        <v>123</v>
      </c>
      <c r="L157" s="41">
        <f>F157*Dane!$F$14+G157*Dane!$F$15+H157*Dane!$F$17</f>
        <v>17.5</v>
      </c>
      <c r="M157" s="41">
        <f>F157*Dane!$H$14+G157*Dane!$H$15+H157*Dane!$H$16+(F157+G157+H157)*Dane!$C$22</f>
        <v>252</v>
      </c>
      <c r="N157" s="15">
        <f t="shared" si="62"/>
        <v>3654.0531849999998</v>
      </c>
      <c r="O157" s="14">
        <f>IF(B157="W",N157*Dane!$D$2,N157*Dane!$H$2)</f>
        <v>730.81063700000004</v>
      </c>
      <c r="P157" s="14">
        <f t="shared" si="66"/>
        <v>4384.8638219999993</v>
      </c>
      <c r="Q157" s="14">
        <f>IF(B157="W",N157*Dane!$C$23,N157*Dane!$C$23)</f>
        <v>0</v>
      </c>
      <c r="R157" s="14">
        <f>IF(B157="W",(N157*Dane!$D$3)-Q157,(N157*Dane!$H$3)-Q157)</f>
        <v>0</v>
      </c>
      <c r="S157" s="14">
        <f t="shared" si="63"/>
        <v>4384.8638219999993</v>
      </c>
      <c r="T157" s="14">
        <f t="shared" si="67"/>
        <v>438.48638219999998</v>
      </c>
      <c r="U157" s="14">
        <f t="shared" si="68"/>
        <v>876.97276439999996</v>
      </c>
      <c r="V157" s="33">
        <f t="shared" si="69"/>
        <v>4823.3502041999991</v>
      </c>
      <c r="W157" s="34">
        <f t="shared" si="70"/>
        <v>5261.8365863999989</v>
      </c>
      <c r="X157" s="49">
        <v>6543</v>
      </c>
      <c r="Y157" s="159">
        <f>X157*Dane!$D$6</f>
        <v>981.44999999999993</v>
      </c>
      <c r="Z157" s="35">
        <f>X157*Dane!$D$7</f>
        <v>1962.8999999999999</v>
      </c>
      <c r="AA157" s="160">
        <f>X157*Dane!$D$8</f>
        <v>3925.7999999999997</v>
      </c>
      <c r="AB157" s="89"/>
      <c r="AC157" s="17"/>
      <c r="AD157" s="17"/>
    </row>
    <row r="158" spans="1:33" ht="29.25" customHeight="1">
      <c r="A158" s="178">
        <f t="shared" si="56"/>
        <v>155</v>
      </c>
      <c r="B158" s="11" t="s">
        <v>100</v>
      </c>
      <c r="C158" s="24" t="s">
        <v>1672</v>
      </c>
      <c r="D158" s="36" t="s">
        <v>602</v>
      </c>
      <c r="E158" s="86"/>
      <c r="F158" s="12">
        <v>0</v>
      </c>
      <c r="G158" s="31">
        <v>0</v>
      </c>
      <c r="H158" s="31">
        <v>0</v>
      </c>
      <c r="I158" s="32">
        <v>10039.8375</v>
      </c>
      <c r="J158" s="14">
        <v>0</v>
      </c>
      <c r="K158" s="14">
        <f>F158*Dane!$C$14+G158*Dane!$C$15+H158*Dane!$C$16</f>
        <v>0</v>
      </c>
      <c r="L158" s="41">
        <f>F158*Dane!$F$14+G158*Dane!$F$15+H158*Dane!$F$17</f>
        <v>0</v>
      </c>
      <c r="M158" s="41">
        <f>F158*Dane!$H$14+G158*Dane!$H$15+H158*Dane!$H$16+(F158+G158+H158)*Dane!$C$22</f>
        <v>0</v>
      </c>
      <c r="N158" s="15">
        <f>SUM(I158:M158)</f>
        <v>10039.8375</v>
      </c>
      <c r="O158" s="14">
        <f>IF(B158="W",N158*Dane!$D$2,N158*Dane!$H$2)</f>
        <v>2007.9675</v>
      </c>
      <c r="P158" s="14">
        <f>SUM(N158:O158)</f>
        <v>12047.805</v>
      </c>
      <c r="Q158" s="14">
        <f>IF(B158="W",N158*Dane!$C$23,N158*Dane!$C$23)</f>
        <v>0</v>
      </c>
      <c r="R158" s="14">
        <f>IF(B158="W",(N158*Dane!$D$3)-Q158,(N158*Dane!$H$3)-Q158)</f>
        <v>0</v>
      </c>
      <c r="S158" s="14">
        <f>SUM(P158:R158)</f>
        <v>12047.805</v>
      </c>
      <c r="T158" s="14">
        <f>S158*0.1</f>
        <v>1204.7805000000001</v>
      </c>
      <c r="U158" s="14">
        <f>S158*0.2</f>
        <v>2409.5610000000001</v>
      </c>
      <c r="V158" s="33">
        <f>SUM(S158:T158)</f>
        <v>13252.585500000001</v>
      </c>
      <c r="W158" s="34">
        <f>SUM(S158,U158)</f>
        <v>14457.366</v>
      </c>
      <c r="X158" s="49">
        <v>12650.195249999999</v>
      </c>
      <c r="Y158" s="159"/>
      <c r="Z158" s="35"/>
      <c r="AA158" s="160"/>
      <c r="AB158" s="89"/>
      <c r="AC158" s="17"/>
      <c r="AD158" s="17"/>
    </row>
    <row r="159" spans="1:33" ht="29.25" customHeight="1">
      <c r="A159" s="178">
        <f t="shared" si="56"/>
        <v>156</v>
      </c>
      <c r="B159" s="11" t="s">
        <v>100</v>
      </c>
      <c r="C159" s="24" t="s">
        <v>1733</v>
      </c>
      <c r="D159" s="36" t="s">
        <v>603</v>
      </c>
      <c r="E159" s="86"/>
      <c r="F159" s="12">
        <v>0</v>
      </c>
      <c r="G159" s="31">
        <v>0</v>
      </c>
      <c r="H159" s="31">
        <v>0</v>
      </c>
      <c r="I159" s="32">
        <v>15852.375</v>
      </c>
      <c r="J159" s="14">
        <v>0</v>
      </c>
      <c r="K159" s="14">
        <f>F159*Dane!$C$14+G159*Dane!$C$15+H159*Dane!$C$16</f>
        <v>0</v>
      </c>
      <c r="L159" s="41">
        <f>F159*Dane!$F$14+G159*Dane!$F$15+H159*Dane!$F$17</f>
        <v>0</v>
      </c>
      <c r="M159" s="41">
        <f>F159*Dane!$H$14+G159*Dane!$H$15+H159*Dane!$H$16+(F159+G159+H159)*Dane!$C$22</f>
        <v>0</v>
      </c>
      <c r="N159" s="15">
        <f>SUM(I159:M159)</f>
        <v>15852.375</v>
      </c>
      <c r="O159" s="14">
        <f>IF(B159="W",N159*Dane!$D$2,N159*Dane!$H$2)</f>
        <v>3170.4750000000004</v>
      </c>
      <c r="P159" s="14">
        <f>SUM(N159:O159)</f>
        <v>19022.849999999999</v>
      </c>
      <c r="Q159" s="14">
        <f>IF(B159="W",N159*Dane!$C$23,N159*Dane!$C$23)</f>
        <v>0</v>
      </c>
      <c r="R159" s="14">
        <f>IF(B159="W",(N159*Dane!$D$3)-Q159,(N159*Dane!$H$3)-Q159)</f>
        <v>0</v>
      </c>
      <c r="S159" s="14">
        <f>SUM(P159:R159)</f>
        <v>19022.849999999999</v>
      </c>
      <c r="T159" s="14">
        <f>S159*0.1</f>
        <v>1902.2849999999999</v>
      </c>
      <c r="U159" s="14">
        <f>S159*0.2</f>
        <v>3804.5699999999997</v>
      </c>
      <c r="V159" s="33">
        <f>SUM(S159:T159)</f>
        <v>20925.134999999998</v>
      </c>
      <c r="W159" s="34">
        <f>SUM(S159,U159)</f>
        <v>22827.42</v>
      </c>
      <c r="X159" s="49">
        <v>24281</v>
      </c>
      <c r="Y159" s="159"/>
      <c r="Z159" s="35"/>
      <c r="AA159" s="160"/>
      <c r="AB159" s="89"/>
      <c r="AC159" s="17"/>
      <c r="AD159" s="17"/>
    </row>
    <row r="160" spans="1:33" ht="29.25" customHeight="1">
      <c r="A160" s="178">
        <f t="shared" si="56"/>
        <v>157</v>
      </c>
      <c r="B160" s="11" t="s">
        <v>100</v>
      </c>
      <c r="C160" s="24" t="s">
        <v>1734</v>
      </c>
      <c r="D160" s="36" t="s">
        <v>509</v>
      </c>
      <c r="E160" s="86"/>
      <c r="F160" s="12">
        <v>0</v>
      </c>
      <c r="G160" s="31">
        <v>0</v>
      </c>
      <c r="H160" s="31">
        <v>0</v>
      </c>
      <c r="I160" s="32">
        <v>10568.25</v>
      </c>
      <c r="J160" s="14">
        <v>0</v>
      </c>
      <c r="K160" s="14">
        <f>F160*Dane!$C$14+G160*Dane!$C$15+H160*Dane!$C$16</f>
        <v>0</v>
      </c>
      <c r="L160" s="41">
        <f>F160*Dane!$F$14+G160*Dane!$F$15+H160*Dane!$F$17</f>
        <v>0</v>
      </c>
      <c r="M160" s="41">
        <f>F160*Dane!$H$14+G160*Dane!$H$15+H160*Dane!$H$16+(F160+G160+H160)*Dane!$C$22</f>
        <v>0</v>
      </c>
      <c r="N160" s="15">
        <f>SUM(I160:M160)</f>
        <v>10568.25</v>
      </c>
      <c r="O160" s="14">
        <f>IF(B160="W",N160*Dane!$D$2,N160*Dane!$H$2)</f>
        <v>2113.65</v>
      </c>
      <c r="P160" s="14">
        <f>SUM(N160:O160)</f>
        <v>12681.9</v>
      </c>
      <c r="Q160" s="14">
        <f>IF(B160="W",N160*Dane!$C$23,N160*Dane!$C$23)</f>
        <v>0</v>
      </c>
      <c r="R160" s="14">
        <f>IF(B160="W",(N160*Dane!$D$3)-Q160,(N160*Dane!$H$3)-Q160)</f>
        <v>0</v>
      </c>
      <c r="S160" s="14">
        <f>SUM(P160:R160)</f>
        <v>12681.9</v>
      </c>
      <c r="T160" s="14">
        <f>S160*0.1</f>
        <v>1268.19</v>
      </c>
      <c r="U160" s="14">
        <f>S160*0.2</f>
        <v>2536.38</v>
      </c>
      <c r="V160" s="33">
        <f>SUM(S160:T160)</f>
        <v>13950.09</v>
      </c>
      <c r="W160" s="34">
        <f>SUM(S160,U160)</f>
        <v>15218.279999999999</v>
      </c>
      <c r="X160" s="49">
        <v>13676</v>
      </c>
      <c r="Y160" s="159"/>
      <c r="Z160" s="35"/>
      <c r="AA160" s="160"/>
      <c r="AB160" s="89"/>
      <c r="AC160" s="17"/>
      <c r="AD160" s="17"/>
    </row>
    <row r="161" spans="1:30" ht="29.25" customHeight="1">
      <c r="A161" s="178">
        <f t="shared" si="56"/>
        <v>158</v>
      </c>
      <c r="B161" s="11" t="s">
        <v>99</v>
      </c>
      <c r="C161" s="24" t="s">
        <v>1939</v>
      </c>
      <c r="D161" s="30" t="s">
        <v>1938</v>
      </c>
      <c r="E161" s="85"/>
      <c r="F161" s="12">
        <v>0</v>
      </c>
      <c r="G161" s="31">
        <v>3.8</v>
      </c>
      <c r="H161" s="31">
        <v>1.8</v>
      </c>
      <c r="I161" s="32">
        <v>1420.201695</v>
      </c>
      <c r="J161" s="14">
        <v>0</v>
      </c>
      <c r="K161" s="14">
        <f>F161*Dane!$C$14+G161*Dane!$C$15+H161*Dane!$C$16</f>
        <v>193.8</v>
      </c>
      <c r="L161" s="41">
        <f>F161*Dane!$F$14+G161*Dane!$F$15+H161*Dane!$F$17</f>
        <v>28</v>
      </c>
      <c r="M161" s="41">
        <f>F161*Dane!$H$14+G161*Dane!$H$15+H161*Dane!$H$16+(F161+G161+H161)*Dane!$C$22</f>
        <v>403.19999999999993</v>
      </c>
      <c r="N161" s="15">
        <f>SUM(I161:M161)</f>
        <v>2045.2016949999997</v>
      </c>
      <c r="O161" s="14">
        <f>IF(B161="W",N161*Dane!$D$2,N161*Dane!$H$2)</f>
        <v>409.04033899999996</v>
      </c>
      <c r="P161" s="14">
        <f>SUM(N161:O161)</f>
        <v>2454.2420339999999</v>
      </c>
      <c r="Q161" s="14">
        <f>IF(B161="W",N161*Dane!$C$23,N161*Dane!$C$23)</f>
        <v>0</v>
      </c>
      <c r="R161" s="14">
        <f>IF(B161="W",(N161*Dane!$D$3)-Q161,(N161*Dane!$H$3)-Q161)</f>
        <v>0</v>
      </c>
      <c r="S161" s="14">
        <f>SUM(P161:R161)</f>
        <v>2454.2420339999999</v>
      </c>
      <c r="T161" s="14">
        <f>S161*0.1</f>
        <v>245.42420340000001</v>
      </c>
      <c r="U161" s="14">
        <f>S161*0.2</f>
        <v>490.84840680000002</v>
      </c>
      <c r="V161" s="33">
        <f>SUM(S161:T161)</f>
        <v>2699.6662373999998</v>
      </c>
      <c r="W161" s="34">
        <f>SUM(S161,U161)</f>
        <v>2945.0904407999997</v>
      </c>
      <c r="X161" s="49">
        <v>3033.7730238599988</v>
      </c>
      <c r="Y161" s="159">
        <f>X161*Dane!$D$6</f>
        <v>455.06595357899982</v>
      </c>
      <c r="Z161" s="35">
        <f>X161*Dane!$D$7</f>
        <v>910.13190715799965</v>
      </c>
      <c r="AA161" s="160">
        <f>X161*Dane!$D$8</f>
        <v>1820.2638143159993</v>
      </c>
      <c r="AB161" s="89"/>
      <c r="AC161" s="17"/>
      <c r="AD161" s="17"/>
    </row>
    <row r="162" spans="1:30" ht="29.25" customHeight="1">
      <c r="A162" s="178">
        <f t="shared" si="56"/>
        <v>159</v>
      </c>
      <c r="B162" s="11" t="s">
        <v>99</v>
      </c>
      <c r="C162" s="24" t="s">
        <v>1941</v>
      </c>
      <c r="D162" s="30" t="s">
        <v>1940</v>
      </c>
      <c r="E162" s="85"/>
      <c r="F162" s="12">
        <v>0</v>
      </c>
      <c r="G162" s="31">
        <v>2.8</v>
      </c>
      <c r="H162" s="31">
        <v>1.8</v>
      </c>
      <c r="I162" s="32">
        <v>1814.9610600000001</v>
      </c>
      <c r="J162" s="14">
        <v>0</v>
      </c>
      <c r="K162" s="14">
        <f>F162*Dane!$C$14+G162*Dane!$C$15+H162*Dane!$C$16</f>
        <v>160.80000000000001</v>
      </c>
      <c r="L162" s="41">
        <f>F162*Dane!$F$14+G162*Dane!$F$15+H162*Dane!$F$17</f>
        <v>23</v>
      </c>
      <c r="M162" s="41">
        <f>F162*Dane!$H$14+G162*Dane!$H$15+H162*Dane!$H$16+(F162+G162+H162)*Dane!$C$22</f>
        <v>331.2</v>
      </c>
      <c r="N162" s="15">
        <f>SUM(I162:M162)</f>
        <v>2329.9610600000001</v>
      </c>
      <c r="O162" s="14">
        <f>IF(B162="W",N162*Dane!$D$2,N162*Dane!$H$2)</f>
        <v>465.99221200000005</v>
      </c>
      <c r="P162" s="14">
        <f>SUM(N162:O162)</f>
        <v>2795.9532720000002</v>
      </c>
      <c r="Q162" s="14">
        <f>IF(B162="W",N162*Dane!$C$23,N162*Dane!$C$23)</f>
        <v>0</v>
      </c>
      <c r="R162" s="14">
        <f>IF(B162="W",(N162*Dane!$D$3)-Q162,(N162*Dane!$H$3)-Q162)</f>
        <v>0</v>
      </c>
      <c r="S162" s="14">
        <f>SUM(P162:R162)</f>
        <v>2795.9532720000002</v>
      </c>
      <c r="T162" s="14">
        <f>S162*0.1</f>
        <v>279.59532720000004</v>
      </c>
      <c r="U162" s="14">
        <f>S162*0.2</f>
        <v>559.19065440000008</v>
      </c>
      <c r="V162" s="33">
        <f>SUM(S162:T162)</f>
        <v>3075.5485992000004</v>
      </c>
      <c r="W162" s="34">
        <f>SUM(S162,U162)</f>
        <v>3355.1439264000001</v>
      </c>
      <c r="X162" s="49">
        <v>3452.9085208800007</v>
      </c>
      <c r="Y162" s="159">
        <f>X162*Dane!$D$6</f>
        <v>517.9362781320001</v>
      </c>
      <c r="Z162" s="35">
        <f>X162*Dane!$D$7</f>
        <v>1035.8725562640002</v>
      </c>
      <c r="AA162" s="160">
        <f>X162*Dane!$D$8</f>
        <v>2071.7451125280004</v>
      </c>
      <c r="AB162" s="89"/>
      <c r="AC162" s="17"/>
      <c r="AD162" s="17"/>
    </row>
    <row r="163" spans="1:30" ht="29.25" customHeight="1">
      <c r="A163" s="178">
        <f t="shared" si="56"/>
        <v>160</v>
      </c>
      <c r="B163" s="11" t="s">
        <v>99</v>
      </c>
      <c r="C163" s="24" t="s">
        <v>174</v>
      </c>
      <c r="D163" s="30" t="s">
        <v>498</v>
      </c>
      <c r="E163" s="85"/>
      <c r="F163" s="12">
        <v>0</v>
      </c>
      <c r="G163" s="13">
        <v>2</v>
      </c>
      <c r="H163" s="13">
        <v>1</v>
      </c>
      <c r="I163" s="32">
        <v>75.457305000000005</v>
      </c>
      <c r="J163" s="14">
        <v>0</v>
      </c>
      <c r="K163" s="14">
        <f>F163*Dane!$C$14+G163*Dane!$C$15+H163*Dane!$C$16</f>
        <v>104</v>
      </c>
      <c r="L163" s="41">
        <f>F163*Dane!$F$14+G163*Dane!$F$15+H163*Dane!$F$17</f>
        <v>15</v>
      </c>
      <c r="M163" s="41">
        <f>F163*Dane!$H$14+G163*Dane!$H$15+H163*Dane!$H$16+(F163+G163+H163)*Dane!$C$22</f>
        <v>216</v>
      </c>
      <c r="N163" s="15">
        <f t="shared" si="62"/>
        <v>410.45730500000002</v>
      </c>
      <c r="O163" s="14">
        <f>IF(B163="W",N163*Dane!$D$2,N163*Dane!$H$2)</f>
        <v>82.09146100000001</v>
      </c>
      <c r="P163" s="14">
        <f t="shared" si="66"/>
        <v>492.548766</v>
      </c>
      <c r="Q163" s="14">
        <f>IF(B163="W",N163*Dane!$C$23,N163*Dane!$C$23)</f>
        <v>0</v>
      </c>
      <c r="R163" s="14">
        <f>IF(B163="W",(N163*Dane!$D$3)-Q163,(N163*Dane!$H$3)-Q163)</f>
        <v>0</v>
      </c>
      <c r="S163" s="14">
        <f t="shared" si="63"/>
        <v>492.548766</v>
      </c>
      <c r="T163" s="14">
        <f t="shared" si="67"/>
        <v>49.254876600000003</v>
      </c>
      <c r="U163" s="14">
        <f t="shared" si="68"/>
        <v>98.509753200000006</v>
      </c>
      <c r="V163" s="33">
        <f t="shared" si="69"/>
        <v>541.80364259999999</v>
      </c>
      <c r="W163" s="34">
        <f t="shared" si="70"/>
        <v>591.05851919999998</v>
      </c>
      <c r="X163" s="49">
        <v>1821</v>
      </c>
      <c r="Y163" s="159">
        <f>X163*Dane!$D$6</f>
        <v>273.14999999999998</v>
      </c>
      <c r="Z163" s="35">
        <f>X163*Dane!$D$7</f>
        <v>546.29999999999995</v>
      </c>
      <c r="AA163" s="160">
        <f>X163*Dane!$D$8</f>
        <v>1092.5999999999999</v>
      </c>
      <c r="AB163" s="89"/>
      <c r="AC163" s="17"/>
      <c r="AD163" s="17"/>
    </row>
    <row r="164" spans="1:30" ht="29.25" customHeight="1">
      <c r="A164" s="178">
        <f t="shared" si="56"/>
        <v>161</v>
      </c>
      <c r="B164" s="11" t="s">
        <v>99</v>
      </c>
      <c r="C164" s="24" t="s">
        <v>175</v>
      </c>
      <c r="D164" s="30" t="s">
        <v>499</v>
      </c>
      <c r="E164" s="85"/>
      <c r="F164" s="12">
        <v>0</v>
      </c>
      <c r="G164" s="13">
        <v>2.5</v>
      </c>
      <c r="H164" s="13">
        <v>1</v>
      </c>
      <c r="I164" s="32">
        <v>101.75715</v>
      </c>
      <c r="J164" s="14">
        <v>0</v>
      </c>
      <c r="K164" s="14">
        <f>F164*Dane!$C$14+G164*Dane!$C$15+H164*Dane!$C$16</f>
        <v>120.5</v>
      </c>
      <c r="L164" s="41">
        <f>F164*Dane!$F$14+G164*Dane!$F$15+H164*Dane!$F$17</f>
        <v>17.5</v>
      </c>
      <c r="M164" s="41">
        <f>F164*Dane!$H$14+G164*Dane!$H$15+H164*Dane!$H$16+(F164+G164+H164)*Dane!$C$22</f>
        <v>252</v>
      </c>
      <c r="N164" s="15">
        <f t="shared" si="62"/>
        <v>491.75715000000002</v>
      </c>
      <c r="O164" s="14">
        <f>IF(B164="W",N164*Dane!$D$2,N164*Dane!$H$2)</f>
        <v>98.351430000000008</v>
      </c>
      <c r="P164" s="14">
        <f t="shared" si="66"/>
        <v>590.10858000000007</v>
      </c>
      <c r="Q164" s="14">
        <f>IF(B164="W",N164*Dane!$C$23,N164*Dane!$C$23)</f>
        <v>0</v>
      </c>
      <c r="R164" s="14">
        <f>IF(B164="W",(N164*Dane!$D$3)-Q164,(N164*Dane!$H$3)-Q164)</f>
        <v>0</v>
      </c>
      <c r="S164" s="14">
        <f t="shared" si="63"/>
        <v>590.10858000000007</v>
      </c>
      <c r="T164" s="14">
        <f t="shared" si="67"/>
        <v>59.010858000000013</v>
      </c>
      <c r="U164" s="14">
        <f t="shared" si="68"/>
        <v>118.02171600000003</v>
      </c>
      <c r="V164" s="33">
        <f t="shared" si="69"/>
        <v>649.11943800000006</v>
      </c>
      <c r="W164" s="34">
        <f t="shared" si="70"/>
        <v>708.13029600000004</v>
      </c>
      <c r="X164" s="49">
        <v>3033</v>
      </c>
      <c r="Y164" s="159">
        <f>X164*Dane!$D$6</f>
        <v>454.95</v>
      </c>
      <c r="Z164" s="35">
        <f>X164*Dane!$D$7</f>
        <v>909.9</v>
      </c>
      <c r="AA164" s="160">
        <f>X164*Dane!$D$8</f>
        <v>1819.8</v>
      </c>
      <c r="AB164" s="89"/>
      <c r="AC164" s="17"/>
      <c r="AD164" s="17"/>
    </row>
    <row r="165" spans="1:30" ht="29.25" customHeight="1">
      <c r="A165" s="178">
        <f t="shared" si="56"/>
        <v>162</v>
      </c>
      <c r="B165" s="11" t="s">
        <v>100</v>
      </c>
      <c r="C165" s="24" t="s">
        <v>1735</v>
      </c>
      <c r="D165" s="36" t="s">
        <v>509</v>
      </c>
      <c r="E165" s="86"/>
      <c r="F165" s="12">
        <v>0</v>
      </c>
      <c r="G165" s="31">
        <v>0</v>
      </c>
      <c r="H165" s="31">
        <v>0</v>
      </c>
      <c r="I165" s="32">
        <v>7196.4750000000004</v>
      </c>
      <c r="J165" s="14">
        <v>0</v>
      </c>
      <c r="K165" s="14">
        <f>F165*Dane!$C$14+G165*Dane!$C$15+H165*Dane!$C$16</f>
        <v>0</v>
      </c>
      <c r="L165" s="41">
        <f>F165*Dane!$F$14+G165*Dane!$F$15+H165*Dane!$F$17</f>
        <v>0</v>
      </c>
      <c r="M165" s="41">
        <f>F165*Dane!$H$14+G165*Dane!$H$15+H165*Dane!$H$16+(F165+G165+H165)*Dane!$C$22</f>
        <v>0</v>
      </c>
      <c r="N165" s="15">
        <f>SUM(I165:M165)</f>
        <v>7196.4750000000004</v>
      </c>
      <c r="O165" s="14">
        <f>IF(B165="W",N165*Dane!$D$2,N165*Dane!$H$2)</f>
        <v>1439.2950000000001</v>
      </c>
      <c r="P165" s="14">
        <f>SUM(N165:O165)</f>
        <v>8635.77</v>
      </c>
      <c r="Q165" s="14">
        <f>IF(B165="W",N165*Dane!$C$23,N165*Dane!$C$23)</f>
        <v>0</v>
      </c>
      <c r="R165" s="14">
        <f>IF(B165="W",(N165*Dane!$D$3)-Q165,(N165*Dane!$H$3)-Q165)</f>
        <v>0</v>
      </c>
      <c r="S165" s="14">
        <f>SUM(P165:R165)</f>
        <v>8635.77</v>
      </c>
      <c r="T165" s="14">
        <f>S165*0.1</f>
        <v>863.57700000000011</v>
      </c>
      <c r="U165" s="14">
        <f>S165*0.2</f>
        <v>1727.1540000000002</v>
      </c>
      <c r="V165" s="33">
        <f>SUM(S165:T165)</f>
        <v>9499.3469999999998</v>
      </c>
      <c r="W165" s="34">
        <f>SUM(S165,U165)</f>
        <v>10362.924000000001</v>
      </c>
      <c r="X165" s="49">
        <v>9769</v>
      </c>
      <c r="Y165" s="159"/>
      <c r="Z165" s="35"/>
      <c r="AA165" s="160"/>
      <c r="AB165" s="89"/>
      <c r="AC165" s="17"/>
      <c r="AD165" s="17"/>
    </row>
    <row r="166" spans="1:30" ht="29.25" customHeight="1">
      <c r="A166" s="178">
        <f t="shared" si="56"/>
        <v>163</v>
      </c>
      <c r="B166" s="11" t="s">
        <v>100</v>
      </c>
      <c r="C166" s="24" t="s">
        <v>2040</v>
      </c>
      <c r="D166" s="36" t="s">
        <v>604</v>
      </c>
      <c r="E166" s="86"/>
      <c r="F166" s="12">
        <v>0</v>
      </c>
      <c r="G166" s="31">
        <v>0</v>
      </c>
      <c r="H166" s="31">
        <v>0</v>
      </c>
      <c r="I166" s="32">
        <v>5133.1499999999996</v>
      </c>
      <c r="J166" s="14">
        <v>0</v>
      </c>
      <c r="K166" s="14">
        <f>F166*Dane!$C$14+G166*Dane!$C$15+H166*Dane!$C$16</f>
        <v>0</v>
      </c>
      <c r="L166" s="41">
        <f>F166*Dane!$F$14+G166*Dane!$F$15+H166*Dane!$F$17</f>
        <v>0</v>
      </c>
      <c r="M166" s="41">
        <f>F166*Dane!$H$14+G166*Dane!$H$15+H166*Dane!$H$16+(F166+G166+H166)*Dane!$C$22</f>
        <v>0</v>
      </c>
      <c r="N166" s="15">
        <f>SUM(I166:M166)</f>
        <v>5133.1499999999996</v>
      </c>
      <c r="O166" s="14">
        <f>IF(B166="W",N166*Dane!$D$2,N166*Dane!$H$2)</f>
        <v>1026.6299999999999</v>
      </c>
      <c r="P166" s="14">
        <f>SUM(N166:O166)</f>
        <v>6159.78</v>
      </c>
      <c r="Q166" s="14">
        <f>IF(B166="W",N166*Dane!$C$23,N166*Dane!$C$23)</f>
        <v>0</v>
      </c>
      <c r="R166" s="14">
        <f>IF(B166="W",(N166*Dane!$D$3)-Q166,(N166*Dane!$H$3)-Q166)</f>
        <v>0</v>
      </c>
      <c r="S166" s="14">
        <f>SUM(P166:R166)</f>
        <v>6159.78</v>
      </c>
      <c r="T166" s="14">
        <f>S166*0.1</f>
        <v>615.97800000000007</v>
      </c>
      <c r="U166" s="14">
        <f>S166*0.2</f>
        <v>1231.9560000000001</v>
      </c>
      <c r="V166" s="33">
        <f>SUM(S166:T166)</f>
        <v>6775.7579999999998</v>
      </c>
      <c r="W166" s="34">
        <f>SUM(S166,U166)</f>
        <v>7391.7359999999999</v>
      </c>
      <c r="X166" s="49">
        <v>7117</v>
      </c>
      <c r="Y166" s="159"/>
      <c r="Z166" s="35"/>
      <c r="AA166" s="160"/>
      <c r="AB166" s="89"/>
      <c r="AC166" s="17"/>
      <c r="AD166" s="17"/>
    </row>
    <row r="167" spans="1:30" ht="29.25" customHeight="1">
      <c r="A167" s="178">
        <f t="shared" si="56"/>
        <v>164</v>
      </c>
      <c r="B167" s="11" t="s">
        <v>100</v>
      </c>
      <c r="C167" s="24" t="s">
        <v>1736</v>
      </c>
      <c r="D167" s="36" t="s">
        <v>605</v>
      </c>
      <c r="E167" s="86"/>
      <c r="F167" s="12">
        <v>0</v>
      </c>
      <c r="G167" s="31">
        <v>0</v>
      </c>
      <c r="H167" s="31">
        <v>0</v>
      </c>
      <c r="I167" s="32">
        <v>1479.5550000000001</v>
      </c>
      <c r="J167" s="14">
        <v>0</v>
      </c>
      <c r="K167" s="14">
        <f>F167*Dane!$C$14+G167*Dane!$C$15+H167*Dane!$C$16</f>
        <v>0</v>
      </c>
      <c r="L167" s="41">
        <f>F167*Dane!$F$14+G167*Dane!$F$15+H167*Dane!$F$17</f>
        <v>0</v>
      </c>
      <c r="M167" s="41">
        <f>F167*Dane!$H$14+G167*Dane!$H$15+H167*Dane!$H$16+(F167+G167+H167)*Dane!$C$22</f>
        <v>0</v>
      </c>
      <c r="N167" s="15">
        <f>SUM(I167:M167)</f>
        <v>1479.5550000000001</v>
      </c>
      <c r="O167" s="14">
        <f>IF(B167="W",N167*Dane!$D$2,N167*Dane!$H$2)</f>
        <v>295.911</v>
      </c>
      <c r="P167" s="14">
        <f>SUM(N167:O167)</f>
        <v>1775.4660000000001</v>
      </c>
      <c r="Q167" s="14">
        <f>IF(B167="W",N167*Dane!$C$23,N167*Dane!$C$23)</f>
        <v>0</v>
      </c>
      <c r="R167" s="14">
        <f>IF(B167="W",(N167*Dane!$D$3)-Q167,(N167*Dane!$H$3)-Q167)</f>
        <v>0</v>
      </c>
      <c r="S167" s="14">
        <f>SUM(P167:R167)</f>
        <v>1775.4660000000001</v>
      </c>
      <c r="T167" s="14">
        <f>S167*0.1</f>
        <v>177.54660000000001</v>
      </c>
      <c r="U167" s="14">
        <f>S167*0.2</f>
        <v>355.09320000000002</v>
      </c>
      <c r="V167" s="33">
        <f>SUM(S167:T167)</f>
        <v>1953.0126</v>
      </c>
      <c r="W167" s="34">
        <f>SUM(S167,U167)</f>
        <v>2130.5592000000001</v>
      </c>
      <c r="X167" s="49">
        <v>1864.2393000000002</v>
      </c>
      <c r="Y167" s="159"/>
      <c r="Z167" s="35"/>
      <c r="AA167" s="160"/>
      <c r="AB167" s="89"/>
      <c r="AC167" s="17"/>
      <c r="AD167" s="17"/>
    </row>
    <row r="168" spans="1:30" ht="29.25" customHeight="1">
      <c r="A168" s="178">
        <f t="shared" si="56"/>
        <v>165</v>
      </c>
      <c r="B168" s="11" t="s">
        <v>99</v>
      </c>
      <c r="C168" s="2" t="s">
        <v>1870</v>
      </c>
      <c r="D168" s="55" t="s">
        <v>1857</v>
      </c>
      <c r="E168" s="85"/>
      <c r="F168" s="12">
        <v>0</v>
      </c>
      <c r="G168" s="31">
        <v>0.9</v>
      </c>
      <c r="H168" s="31">
        <v>0.1</v>
      </c>
      <c r="I168" s="32">
        <v>100.11655500000001</v>
      </c>
      <c r="J168" s="14">
        <v>0</v>
      </c>
      <c r="K168" s="14">
        <f>F168*Dane!$C$14+G168*Dane!$C$15+H168*Dane!$C$16</f>
        <v>33.5</v>
      </c>
      <c r="L168" s="41">
        <f>F168*Dane!$F$14+G168*Dane!$F$15+H168*Dane!$F$17</f>
        <v>5</v>
      </c>
      <c r="M168" s="41">
        <f>F168*Dane!$H$14+G168*Dane!$H$15+H168*Dane!$H$16+(F168+G168+H168)*Dane!$C$22</f>
        <v>72</v>
      </c>
      <c r="N168" s="15">
        <f t="shared" si="62"/>
        <v>210.61655500000001</v>
      </c>
      <c r="O168" s="14">
        <f>IF(B168="W",N168*Dane!$D$2,N168*Dane!$H$2)</f>
        <v>42.123311000000001</v>
      </c>
      <c r="P168" s="14">
        <f t="shared" si="66"/>
        <v>252.73986600000001</v>
      </c>
      <c r="Q168" s="14">
        <f>IF(B168="W",N168*Dane!$C$23,N168*Dane!$C$23)</f>
        <v>0</v>
      </c>
      <c r="R168" s="14">
        <f>IF(B168="W",(N168*Dane!$D$3)-Q168,(N168*Dane!$H$3)-Q168)</f>
        <v>0</v>
      </c>
      <c r="S168" s="14">
        <f t="shared" si="63"/>
        <v>252.73986600000001</v>
      </c>
      <c r="T168" s="14">
        <f t="shared" si="67"/>
        <v>25.273986600000001</v>
      </c>
      <c r="U168" s="14">
        <f t="shared" si="68"/>
        <v>50.547973200000001</v>
      </c>
      <c r="V168" s="33">
        <f t="shared" si="69"/>
        <v>278.01385260000001</v>
      </c>
      <c r="W168" s="34">
        <f t="shared" si="70"/>
        <v>303.28783920000001</v>
      </c>
      <c r="X168" s="49">
        <v>333.61962713999998</v>
      </c>
      <c r="Y168" s="159">
        <f>X168*Dane!$D$6</f>
        <v>50.042944070999994</v>
      </c>
      <c r="Z168" s="35">
        <f>X168*Dane!$D$7</f>
        <v>100.08588814199999</v>
      </c>
      <c r="AA168" s="160">
        <f>X168*Dane!$D$8</f>
        <v>200.17177628399998</v>
      </c>
      <c r="AB168" s="89"/>
      <c r="AC168" s="17"/>
      <c r="AD168" s="17"/>
    </row>
    <row r="169" spans="1:30" ht="29.25" customHeight="1">
      <c r="A169" s="178">
        <f t="shared" si="56"/>
        <v>166</v>
      </c>
      <c r="B169" s="11" t="s">
        <v>99</v>
      </c>
      <c r="C169" s="2" t="s">
        <v>1871</v>
      </c>
      <c r="D169" s="55" t="s">
        <v>1858</v>
      </c>
      <c r="E169" s="85"/>
      <c r="F169" s="12">
        <v>0</v>
      </c>
      <c r="G169" s="31">
        <v>0.9</v>
      </c>
      <c r="H169" s="31">
        <v>0.1</v>
      </c>
      <c r="I169" s="32">
        <v>141.28240500000001</v>
      </c>
      <c r="J169" s="14">
        <v>0</v>
      </c>
      <c r="K169" s="14">
        <f>F169*Dane!$C$14+G169*Dane!$C$15+H169*Dane!$C$16</f>
        <v>33.5</v>
      </c>
      <c r="L169" s="41">
        <f>F169*Dane!$F$14+G169*Dane!$F$15+H169*Dane!$F$17</f>
        <v>5</v>
      </c>
      <c r="M169" s="41">
        <f>F169*Dane!$H$14+G169*Dane!$H$15+H169*Dane!$H$16+(F169+G169+H169)*Dane!$C$22</f>
        <v>72</v>
      </c>
      <c r="N169" s="15">
        <f t="shared" si="62"/>
        <v>251.78240500000001</v>
      </c>
      <c r="O169" s="14">
        <f>IF(B169="W",N169*Dane!$D$2,N169*Dane!$H$2)</f>
        <v>50.356481000000002</v>
      </c>
      <c r="P169" s="14">
        <f t="shared" si="66"/>
        <v>302.13888600000001</v>
      </c>
      <c r="Q169" s="14">
        <f>IF(B169="W",N169*Dane!$C$23,N169*Dane!$C$23)</f>
        <v>0</v>
      </c>
      <c r="R169" s="14">
        <f>IF(B169="W",(N169*Dane!$D$3)-Q169,(N169*Dane!$H$3)-Q169)</f>
        <v>0</v>
      </c>
      <c r="S169" s="14">
        <f t="shared" si="63"/>
        <v>302.13888600000001</v>
      </c>
      <c r="T169" s="14">
        <f t="shared" si="67"/>
        <v>30.213888600000004</v>
      </c>
      <c r="U169" s="14">
        <f t="shared" si="68"/>
        <v>60.427777200000008</v>
      </c>
      <c r="V169" s="33">
        <f t="shared" si="69"/>
        <v>332.35277460000003</v>
      </c>
      <c r="W169" s="34">
        <f t="shared" si="70"/>
        <v>362.56666319999999</v>
      </c>
      <c r="X169" s="49">
        <v>397.34436294</v>
      </c>
      <c r="Y169" s="159">
        <f>X169*Dane!$D$6</f>
        <v>59.601654440999994</v>
      </c>
      <c r="Z169" s="35">
        <f>X169*Dane!$D$7</f>
        <v>119.20330888199999</v>
      </c>
      <c r="AA169" s="160">
        <f>X169*Dane!$D$8</f>
        <v>238.40661776399998</v>
      </c>
      <c r="AB169" s="89"/>
      <c r="AC169" s="17"/>
      <c r="AD169" s="17"/>
    </row>
    <row r="170" spans="1:30" ht="29.25" customHeight="1">
      <c r="A170" s="178">
        <f t="shared" si="56"/>
        <v>167</v>
      </c>
      <c r="B170" s="11" t="s">
        <v>99</v>
      </c>
      <c r="C170" s="2" t="s">
        <v>1904</v>
      </c>
      <c r="D170" s="55" t="s">
        <v>1898</v>
      </c>
      <c r="E170" s="85"/>
      <c r="F170" s="12">
        <v>0</v>
      </c>
      <c r="G170" s="31">
        <v>1</v>
      </c>
      <c r="H170" s="31">
        <v>0.25</v>
      </c>
      <c r="I170" s="32">
        <v>231.51513</v>
      </c>
      <c r="J170" s="14">
        <v>0</v>
      </c>
      <c r="K170" s="14">
        <f>F170*Dane!$C$14+G170*Dane!$C$15+H170*Dane!$C$16</f>
        <v>42.5</v>
      </c>
      <c r="L170" s="41">
        <f>F170*Dane!$F$14+G170*Dane!$F$15+H170*Dane!$F$17</f>
        <v>6.25</v>
      </c>
      <c r="M170" s="41">
        <f>F170*Dane!$H$14+G170*Dane!$H$15+H170*Dane!$H$16+(F170+G170+H170)*Dane!$C$22</f>
        <v>90</v>
      </c>
      <c r="N170" s="15">
        <f t="shared" si="62"/>
        <v>370.26513</v>
      </c>
      <c r="O170" s="14">
        <f>IF(B170="W",N170*Dane!$D$2,N170*Dane!$H$2)</f>
        <v>74.053026000000003</v>
      </c>
      <c r="P170" s="14">
        <f t="shared" si="66"/>
        <v>444.31815599999999</v>
      </c>
      <c r="Q170" s="14">
        <f>IF(B170="W",N170*Dane!$C$23,N170*Dane!$C$23)</f>
        <v>0</v>
      </c>
      <c r="R170" s="14">
        <f>IF(B170="W",(N170*Dane!$D$3)-Q170,(N170*Dane!$H$3)-Q170)</f>
        <v>0</v>
      </c>
      <c r="S170" s="14">
        <f t="shared" si="63"/>
        <v>444.31815599999999</v>
      </c>
      <c r="T170" s="14">
        <f t="shared" si="67"/>
        <v>44.4318156</v>
      </c>
      <c r="U170" s="14">
        <f t="shared" si="68"/>
        <v>88.8636312</v>
      </c>
      <c r="V170" s="33">
        <f t="shared" si="69"/>
        <v>488.74997159999998</v>
      </c>
      <c r="W170" s="34">
        <f t="shared" si="70"/>
        <v>533.18178720000003</v>
      </c>
      <c r="X170" s="49">
        <v>565.04342123999993</v>
      </c>
      <c r="Y170" s="159">
        <f>X170*Dane!$D$6</f>
        <v>84.756513185999992</v>
      </c>
      <c r="Z170" s="35">
        <f>X170*Dane!$D$7</f>
        <v>169.51302637199998</v>
      </c>
      <c r="AA170" s="160">
        <f>X170*Dane!$D$8</f>
        <v>339.02605274399997</v>
      </c>
      <c r="AB170" s="89"/>
      <c r="AC170" s="17"/>
      <c r="AD170" s="17"/>
    </row>
    <row r="171" spans="1:30" ht="29.25" customHeight="1">
      <c r="A171" s="178">
        <f t="shared" si="56"/>
        <v>168</v>
      </c>
      <c r="B171" s="11" t="s">
        <v>100</v>
      </c>
      <c r="C171" s="24" t="s">
        <v>176</v>
      </c>
      <c r="D171" s="36" t="s">
        <v>500</v>
      </c>
      <c r="E171" s="86"/>
      <c r="F171" s="12">
        <v>0</v>
      </c>
      <c r="G171" s="31">
        <v>0</v>
      </c>
      <c r="H171" s="31">
        <v>0</v>
      </c>
      <c r="I171" s="32">
        <v>556.91658000000007</v>
      </c>
      <c r="J171" s="14">
        <v>0</v>
      </c>
      <c r="K171" s="14">
        <f>F171*Dane!$C$14+G171*Dane!$C$15+H171*Dane!$C$16</f>
        <v>0</v>
      </c>
      <c r="L171" s="41">
        <f>F171*Dane!$F$14+G171*Dane!$F$15+H171*Dane!$F$17</f>
        <v>0</v>
      </c>
      <c r="M171" s="41">
        <f>F171*Dane!$H$14+G171*Dane!$H$15+H171*Dane!$H$16+(F171+G171+H171)*Dane!$C$22</f>
        <v>0</v>
      </c>
      <c r="N171" s="15">
        <f t="shared" si="62"/>
        <v>556.91658000000007</v>
      </c>
      <c r="O171" s="14">
        <f>IF(B171="W",N171*Dane!$D$2,N171*Dane!$H$2)</f>
        <v>111.38331600000002</v>
      </c>
      <c r="P171" s="14">
        <f t="shared" si="66"/>
        <v>668.2998960000001</v>
      </c>
      <c r="Q171" s="14">
        <f>IF(B171="W",N171*Dane!$C$23,N171*Dane!$C$23)</f>
        <v>0</v>
      </c>
      <c r="R171" s="14">
        <f>IF(B171="W",(N171*Dane!$D$3)-Q171,(N171*Dane!$H$3)-Q171)</f>
        <v>0</v>
      </c>
      <c r="S171" s="14">
        <f t="shared" si="63"/>
        <v>668.2998960000001</v>
      </c>
      <c r="T171" s="14">
        <f t="shared" si="67"/>
        <v>66.829989600000019</v>
      </c>
      <c r="U171" s="14">
        <f t="shared" si="68"/>
        <v>133.65997920000004</v>
      </c>
      <c r="V171" s="33">
        <f t="shared" si="69"/>
        <v>735.12988560000008</v>
      </c>
      <c r="W171" s="34">
        <f t="shared" si="70"/>
        <v>801.95987520000017</v>
      </c>
      <c r="X171" s="49">
        <v>837</v>
      </c>
      <c r="Y171" s="159">
        <f>X171*Dane!$D$6</f>
        <v>125.55</v>
      </c>
      <c r="Z171" s="35"/>
      <c r="AA171" s="160"/>
      <c r="AB171" s="89"/>
      <c r="AC171" s="17"/>
      <c r="AD171" s="17"/>
    </row>
    <row r="172" spans="1:30" ht="29.25" customHeight="1">
      <c r="A172" s="178">
        <f t="shared" si="56"/>
        <v>169</v>
      </c>
      <c r="B172" s="11" t="s">
        <v>99</v>
      </c>
      <c r="C172" s="24" t="s">
        <v>177</v>
      </c>
      <c r="D172" s="30" t="s">
        <v>501</v>
      </c>
      <c r="E172" s="85"/>
      <c r="F172" s="12">
        <v>0</v>
      </c>
      <c r="G172" s="13">
        <v>3</v>
      </c>
      <c r="H172" s="13">
        <v>0</v>
      </c>
      <c r="I172" s="32">
        <v>188.23563000000001</v>
      </c>
      <c r="J172" s="14">
        <v>0</v>
      </c>
      <c r="K172" s="14">
        <f>F172*Dane!$C$14+G172*Dane!$C$15+H172*Dane!$C$16</f>
        <v>99</v>
      </c>
      <c r="L172" s="41">
        <f>F172*Dane!$F$14+G172*Dane!$F$15+H172*Dane!$F$17</f>
        <v>15</v>
      </c>
      <c r="M172" s="41">
        <f>F172*Dane!$H$14+G172*Dane!$H$15+H172*Dane!$H$16+(F172+G172+H172)*Dane!$C$22</f>
        <v>216</v>
      </c>
      <c r="N172" s="15">
        <f t="shared" si="62"/>
        <v>518.23563000000001</v>
      </c>
      <c r="O172" s="14">
        <f>IF(B172="W",N172*Dane!$D$2,N172*Dane!$H$2)</f>
        <v>103.64712600000001</v>
      </c>
      <c r="P172" s="14">
        <f t="shared" si="66"/>
        <v>621.88275599999997</v>
      </c>
      <c r="Q172" s="14">
        <f>IF(B172="W",N172*Dane!$C$23,N172*Dane!$C$23)</f>
        <v>0</v>
      </c>
      <c r="R172" s="14">
        <f>IF(B172="W",(N172*Dane!$D$3)-Q172,(N172*Dane!$H$3)-Q172)</f>
        <v>0</v>
      </c>
      <c r="S172" s="14">
        <f t="shared" si="63"/>
        <v>621.88275599999997</v>
      </c>
      <c r="T172" s="14">
        <f t="shared" si="67"/>
        <v>62.188275599999997</v>
      </c>
      <c r="U172" s="14">
        <f t="shared" si="68"/>
        <v>124.37655119999999</v>
      </c>
      <c r="V172" s="33">
        <f t="shared" si="69"/>
        <v>684.07103159999997</v>
      </c>
      <c r="W172" s="34">
        <f t="shared" si="70"/>
        <v>746.25930719999997</v>
      </c>
      <c r="X172" s="49">
        <v>1956</v>
      </c>
      <c r="Y172" s="159">
        <f>X172*Dane!$D$6</f>
        <v>293.39999999999998</v>
      </c>
      <c r="Z172" s="35">
        <f>X172*Dane!$D$7</f>
        <v>586.79999999999995</v>
      </c>
      <c r="AA172" s="160">
        <f>X172*Dane!$D$8</f>
        <v>1173.5999999999999</v>
      </c>
      <c r="AB172" s="89"/>
      <c r="AC172" s="17"/>
      <c r="AD172" s="17"/>
    </row>
    <row r="173" spans="1:30" ht="29.25" customHeight="1">
      <c r="A173" s="178">
        <f t="shared" si="56"/>
        <v>170</v>
      </c>
      <c r="B173" s="11" t="s">
        <v>99</v>
      </c>
      <c r="C173" s="24" t="s">
        <v>1937</v>
      </c>
      <c r="D173" s="30" t="s">
        <v>1936</v>
      </c>
      <c r="E173" s="85"/>
      <c r="F173" s="12">
        <v>0</v>
      </c>
      <c r="G173" s="31">
        <v>2.8</v>
      </c>
      <c r="H173" s="31">
        <v>1.8</v>
      </c>
      <c r="I173" s="32">
        <v>1789.6878450000002</v>
      </c>
      <c r="J173" s="14">
        <v>0</v>
      </c>
      <c r="K173" s="14">
        <f>F173*Dane!$C$14+G173*Dane!$C$15+H173*Dane!$C$16</f>
        <v>160.80000000000001</v>
      </c>
      <c r="L173" s="41">
        <f>F173*Dane!$F$14+G173*Dane!$F$15+H173*Dane!$F$17</f>
        <v>23</v>
      </c>
      <c r="M173" s="41">
        <f>F173*Dane!$H$14+G173*Dane!$H$15+H173*Dane!$H$16+(F173+G173+H173)*Dane!$C$22</f>
        <v>331.2</v>
      </c>
      <c r="N173" s="15">
        <f>SUM(I173:M173)</f>
        <v>2304.6878449999999</v>
      </c>
      <c r="O173" s="14">
        <f>IF(B173="W",N173*Dane!$D$2,N173*Dane!$H$2)</f>
        <v>460.937569</v>
      </c>
      <c r="P173" s="14">
        <f>SUM(N173:O173)</f>
        <v>2765.6254140000001</v>
      </c>
      <c r="Q173" s="14">
        <f>IF(B173="W",N173*Dane!$C$23,N173*Dane!$C$23)</f>
        <v>0</v>
      </c>
      <c r="R173" s="14">
        <f>IF(B173="W",(N173*Dane!$D$3)-Q173,(N173*Dane!$H$3)-Q173)</f>
        <v>0</v>
      </c>
      <c r="S173" s="14">
        <f>SUM(P173:R173)</f>
        <v>2765.6254140000001</v>
      </c>
      <c r="T173" s="14">
        <f>S173*0.1</f>
        <v>276.56254140000004</v>
      </c>
      <c r="U173" s="14">
        <f>S173*0.2</f>
        <v>553.12508280000009</v>
      </c>
      <c r="V173" s="33">
        <f>SUM(S173:T173)</f>
        <v>3042.1879554000002</v>
      </c>
      <c r="W173" s="34">
        <f>SUM(S173,U173)</f>
        <v>3318.7504968000003</v>
      </c>
      <c r="X173" s="49">
        <v>3413.7855840600005</v>
      </c>
      <c r="Y173" s="159">
        <f>X173*Dane!$D$6</f>
        <v>512.06783760900009</v>
      </c>
      <c r="Z173" s="35">
        <f>X173*Dane!$D$7</f>
        <v>1024.1356752180002</v>
      </c>
      <c r="AA173" s="160">
        <f>X173*Dane!$D$8</f>
        <v>2048.2713504360004</v>
      </c>
      <c r="AB173" s="89"/>
      <c r="AC173" s="17"/>
      <c r="AD173" s="17"/>
    </row>
    <row r="174" spans="1:30" ht="29.25" customHeight="1">
      <c r="A174" s="178">
        <f t="shared" si="56"/>
        <v>171</v>
      </c>
      <c r="B174" s="11" t="s">
        <v>99</v>
      </c>
      <c r="C174" s="24" t="s">
        <v>1652</v>
      </c>
      <c r="D174" s="30" t="s">
        <v>1651</v>
      </c>
      <c r="E174" s="85"/>
      <c r="F174" s="12">
        <v>0</v>
      </c>
      <c r="G174" s="13">
        <v>0.5</v>
      </c>
      <c r="H174" s="13">
        <v>0.25</v>
      </c>
      <c r="I174" s="32">
        <v>162.90202499999998</v>
      </c>
      <c r="J174" s="14">
        <v>0</v>
      </c>
      <c r="K174" s="14">
        <f>F174*Dane!$C$14+G174*Dane!$C$15+H174*Dane!$C$16</f>
        <v>26</v>
      </c>
      <c r="L174" s="41">
        <f>F174*Dane!$F$14+G174*Dane!$F$15+H174*Dane!$F$17</f>
        <v>3.75</v>
      </c>
      <c r="M174" s="41">
        <f>F174*Dane!$H$14+G174*Dane!$H$15+H174*Dane!$H$16+(F174+G174+H174)*Dane!$C$22</f>
        <v>54</v>
      </c>
      <c r="N174" s="15">
        <f t="shared" si="62"/>
        <v>246.65202499999998</v>
      </c>
      <c r="O174" s="14">
        <f>IF(B174="W",N174*Dane!$D$2,N174*Dane!$H$2)</f>
        <v>49.330404999999999</v>
      </c>
      <c r="P174" s="14">
        <f t="shared" si="66"/>
        <v>295.98242999999997</v>
      </c>
      <c r="Q174" s="14">
        <f>IF(B174="W",N174*Dane!$C$23,N174*Dane!$C$23)</f>
        <v>0</v>
      </c>
      <c r="R174" s="14">
        <f>IF(B174="W",(N174*Dane!$D$3)-Q174,(N174*Dane!$H$3)-Q174)</f>
        <v>0</v>
      </c>
      <c r="S174" s="14">
        <f t="shared" si="63"/>
        <v>295.98242999999997</v>
      </c>
      <c r="T174" s="14">
        <f t="shared" si="67"/>
        <v>29.598242999999997</v>
      </c>
      <c r="U174" s="14">
        <f t="shared" si="68"/>
        <v>59.196485999999993</v>
      </c>
      <c r="V174" s="33">
        <f t="shared" si="69"/>
        <v>325.58067299999993</v>
      </c>
      <c r="W174" s="34">
        <f t="shared" si="70"/>
        <v>355.17891599999996</v>
      </c>
      <c r="X174" s="49">
        <v>442</v>
      </c>
      <c r="Y174" s="159">
        <f>X174*Dane!$D$6</f>
        <v>66.3</v>
      </c>
      <c r="Z174" s="35">
        <f>X174*Dane!$D$7</f>
        <v>132.6</v>
      </c>
      <c r="AA174" s="160">
        <f>X174*Dane!$D$8</f>
        <v>265.2</v>
      </c>
      <c r="AB174" s="89"/>
      <c r="AC174" s="17"/>
      <c r="AD174" s="17"/>
    </row>
    <row r="175" spans="1:30" ht="29.25" customHeight="1">
      <c r="A175" s="178">
        <f t="shared" si="56"/>
        <v>172</v>
      </c>
      <c r="B175" s="11" t="s">
        <v>99</v>
      </c>
      <c r="C175" s="24" t="s">
        <v>178</v>
      </c>
      <c r="D175" s="30" t="s">
        <v>502</v>
      </c>
      <c r="E175" s="85"/>
      <c r="F175" s="12">
        <v>0</v>
      </c>
      <c r="G175" s="13">
        <v>4</v>
      </c>
      <c r="H175" s="13">
        <v>1</v>
      </c>
      <c r="I175" s="32">
        <v>111.07733999999999</v>
      </c>
      <c r="J175" s="14">
        <v>0</v>
      </c>
      <c r="K175" s="14">
        <f>F175*Dane!$C$14+G175*Dane!$C$15+H175*Dane!$C$16</f>
        <v>170</v>
      </c>
      <c r="L175" s="41">
        <f>F175*Dane!$F$14+G175*Dane!$F$15+H175*Dane!$F$17</f>
        <v>25</v>
      </c>
      <c r="M175" s="41">
        <f>F175*Dane!$H$14+G175*Dane!$H$15+H175*Dane!$H$16+(F175+G175+H175)*Dane!$C$22</f>
        <v>360</v>
      </c>
      <c r="N175" s="15">
        <f t="shared" si="62"/>
        <v>666.07734000000005</v>
      </c>
      <c r="O175" s="14">
        <f>IF(B175="W",N175*Dane!$D$2,N175*Dane!$H$2)</f>
        <v>133.21546800000002</v>
      </c>
      <c r="P175" s="14">
        <f t="shared" si="66"/>
        <v>799.29280800000004</v>
      </c>
      <c r="Q175" s="14">
        <f>IF(B175="W",N175*Dane!$C$23,N175*Dane!$C$23)</f>
        <v>0</v>
      </c>
      <c r="R175" s="14">
        <f>IF(B175="W",(N175*Dane!$D$3)-Q175,(N175*Dane!$H$3)-Q175)</f>
        <v>0</v>
      </c>
      <c r="S175" s="14">
        <f t="shared" si="63"/>
        <v>799.29280800000004</v>
      </c>
      <c r="T175" s="14">
        <f t="shared" si="67"/>
        <v>79.929280800000015</v>
      </c>
      <c r="U175" s="14">
        <f t="shared" si="68"/>
        <v>159.85856160000003</v>
      </c>
      <c r="V175" s="33">
        <f t="shared" si="69"/>
        <v>879.22208880000005</v>
      </c>
      <c r="W175" s="34">
        <f t="shared" si="70"/>
        <v>959.15136960000007</v>
      </c>
      <c r="X175" s="49">
        <v>3583</v>
      </c>
      <c r="Y175" s="159">
        <f>X175*Dane!$D$6</f>
        <v>537.44999999999993</v>
      </c>
      <c r="Z175" s="35">
        <f>X175*Dane!$D$7</f>
        <v>1074.8999999999999</v>
      </c>
      <c r="AA175" s="160">
        <f>X175*Dane!$D$8</f>
        <v>2149.7999999999997</v>
      </c>
      <c r="AB175" s="89"/>
      <c r="AC175" s="17"/>
      <c r="AD175" s="17"/>
    </row>
    <row r="176" spans="1:30" ht="29.25" customHeight="1">
      <c r="A176" s="178">
        <f t="shared" si="56"/>
        <v>173</v>
      </c>
      <c r="B176" s="11" t="s">
        <v>99</v>
      </c>
      <c r="C176" s="24" t="s">
        <v>179</v>
      </c>
      <c r="D176" s="30" t="s">
        <v>503</v>
      </c>
      <c r="E176" s="85"/>
      <c r="F176" s="12">
        <v>0</v>
      </c>
      <c r="G176" s="13">
        <v>3</v>
      </c>
      <c r="H176" s="13">
        <v>1</v>
      </c>
      <c r="I176" s="32">
        <v>85.985295000000008</v>
      </c>
      <c r="J176" s="14">
        <v>0</v>
      </c>
      <c r="K176" s="14">
        <f>F176*Dane!$C$14+G176*Dane!$C$15+H176*Dane!$C$16</f>
        <v>137</v>
      </c>
      <c r="L176" s="41">
        <f>F176*Dane!$F$14+G176*Dane!$F$15+H176*Dane!$F$17</f>
        <v>20</v>
      </c>
      <c r="M176" s="41">
        <f>F176*Dane!$H$14+G176*Dane!$H$15+H176*Dane!$H$16+(F176+G176+H176)*Dane!$C$22</f>
        <v>288</v>
      </c>
      <c r="N176" s="15">
        <f t="shared" si="62"/>
        <v>530.98529499999995</v>
      </c>
      <c r="O176" s="14">
        <f>IF(B176="W",N176*Dane!$D$2,N176*Dane!$H$2)</f>
        <v>106.197059</v>
      </c>
      <c r="P176" s="14">
        <f t="shared" si="66"/>
        <v>637.18235399999992</v>
      </c>
      <c r="Q176" s="14">
        <f>IF(B176="W",N176*Dane!$C$23,N176*Dane!$C$23)</f>
        <v>0</v>
      </c>
      <c r="R176" s="14">
        <f>IF(B176="W",(N176*Dane!$D$3)-Q176,(N176*Dane!$H$3)-Q176)</f>
        <v>0</v>
      </c>
      <c r="S176" s="14">
        <f t="shared" si="63"/>
        <v>637.18235399999992</v>
      </c>
      <c r="T176" s="14">
        <f t="shared" si="67"/>
        <v>63.718235399999998</v>
      </c>
      <c r="U176" s="14">
        <f t="shared" si="68"/>
        <v>127.4364708</v>
      </c>
      <c r="V176" s="33">
        <f t="shared" si="69"/>
        <v>700.90058939999994</v>
      </c>
      <c r="W176" s="34">
        <f t="shared" si="70"/>
        <v>764.61882479999986</v>
      </c>
      <c r="X176" s="49">
        <v>2229.9899999999998</v>
      </c>
      <c r="Y176" s="159">
        <f>X176*Dane!$D$6</f>
        <v>334.49849999999998</v>
      </c>
      <c r="Z176" s="35">
        <f>X176*Dane!$D$7</f>
        <v>668.99699999999996</v>
      </c>
      <c r="AA176" s="160">
        <f>X176*Dane!$D$8</f>
        <v>1337.9939999999999</v>
      </c>
      <c r="AB176" s="89"/>
      <c r="AC176" s="17"/>
      <c r="AD176" s="17"/>
    </row>
    <row r="177" spans="1:30" ht="29.25" customHeight="1">
      <c r="A177" s="178">
        <f t="shared" si="56"/>
        <v>174</v>
      </c>
      <c r="B177" s="11" t="s">
        <v>99</v>
      </c>
      <c r="C177" s="24" t="s">
        <v>1448</v>
      </c>
      <c r="D177" s="30" t="s">
        <v>1446</v>
      </c>
      <c r="E177" s="85"/>
      <c r="F177" s="12">
        <v>0</v>
      </c>
      <c r="G177" s="13">
        <v>3</v>
      </c>
      <c r="H177" s="13">
        <v>0.5</v>
      </c>
      <c r="I177" s="32">
        <v>271.21148999999997</v>
      </c>
      <c r="J177" s="14">
        <v>0</v>
      </c>
      <c r="K177" s="14">
        <f>F177*Dane!$C$14+G177*Dane!$C$15+H177*Dane!$C$16</f>
        <v>118</v>
      </c>
      <c r="L177" s="41">
        <f>F177*Dane!$F$14+G177*Dane!$F$15+H177*Dane!$F$17</f>
        <v>17.5</v>
      </c>
      <c r="M177" s="41">
        <f>F177*Dane!$H$14+G177*Dane!$H$15+H177*Dane!$H$16+(F177+G177+H177)*Dane!$C$22</f>
        <v>252</v>
      </c>
      <c r="N177" s="15">
        <f t="shared" si="62"/>
        <v>658.71148999999991</v>
      </c>
      <c r="O177" s="14">
        <f>IF(B177="W",N177*Dane!$D$2,N177*Dane!$H$2)</f>
        <v>131.74229799999998</v>
      </c>
      <c r="P177" s="14">
        <f t="shared" si="66"/>
        <v>790.45378799999992</v>
      </c>
      <c r="Q177" s="14">
        <f>IF(B177="W",N177*Dane!$C$23,N177*Dane!$C$23)</f>
        <v>0</v>
      </c>
      <c r="R177" s="14">
        <f>IF(B177="W",(N177*Dane!$D$3)-Q177,(N177*Dane!$H$3)-Q177)</f>
        <v>0</v>
      </c>
      <c r="S177" s="14">
        <f t="shared" si="63"/>
        <v>790.45378799999992</v>
      </c>
      <c r="T177" s="14">
        <f t="shared" si="67"/>
        <v>79.045378799999995</v>
      </c>
      <c r="U177" s="14">
        <f t="shared" si="68"/>
        <v>158.09075759999999</v>
      </c>
      <c r="V177" s="33">
        <f t="shared" si="69"/>
        <v>869.4991667999999</v>
      </c>
      <c r="W177" s="34">
        <f t="shared" si="70"/>
        <v>948.54454559999988</v>
      </c>
      <c r="X177" s="48">
        <v>1155</v>
      </c>
      <c r="Y177" s="159">
        <f>X177*Dane!$D$6</f>
        <v>173.25</v>
      </c>
      <c r="Z177" s="35">
        <f>X177*Dane!$D$7</f>
        <v>346.5</v>
      </c>
      <c r="AA177" s="160">
        <f>X177*Dane!$D$8</f>
        <v>693</v>
      </c>
      <c r="AB177" s="89"/>
      <c r="AC177" s="17"/>
      <c r="AD177" s="17"/>
    </row>
    <row r="178" spans="1:30" ht="29.25" customHeight="1">
      <c r="A178" s="178">
        <f t="shared" si="56"/>
        <v>175</v>
      </c>
      <c r="B178" s="11" t="s">
        <v>99</v>
      </c>
      <c r="C178" s="24" t="s">
        <v>1449</v>
      </c>
      <c r="D178" s="30" t="s">
        <v>1450</v>
      </c>
      <c r="E178" s="85"/>
      <c r="F178" s="12">
        <v>0</v>
      </c>
      <c r="G178" s="13">
        <v>3</v>
      </c>
      <c r="H178" s="13">
        <v>0.5</v>
      </c>
      <c r="I178" s="32">
        <v>375.32384999999999</v>
      </c>
      <c r="J178" s="14">
        <v>0</v>
      </c>
      <c r="K178" s="14">
        <f>F178*Dane!$C$14+G178*Dane!$C$15+H178*Dane!$C$16</f>
        <v>118</v>
      </c>
      <c r="L178" s="41">
        <f>F178*Dane!$F$14+G178*Dane!$F$15+H178*Dane!$F$17</f>
        <v>17.5</v>
      </c>
      <c r="M178" s="41">
        <f>F178*Dane!$H$14+G178*Dane!$H$15+H178*Dane!$H$16+(F178+G178+H178)*Dane!$C$22</f>
        <v>252</v>
      </c>
      <c r="N178" s="15">
        <f t="shared" si="62"/>
        <v>762.82384999999999</v>
      </c>
      <c r="O178" s="14">
        <f>IF(B178="W",N178*Dane!$D$2,N178*Dane!$H$2)</f>
        <v>152.56477000000001</v>
      </c>
      <c r="P178" s="14">
        <f t="shared" si="66"/>
        <v>915.38861999999995</v>
      </c>
      <c r="Q178" s="14">
        <f>IF(B178="W",N178*Dane!$C$23,N178*Dane!$C$23)</f>
        <v>0</v>
      </c>
      <c r="R178" s="14">
        <f>IF(B178="W",(N178*Dane!$D$3)-Q178,(N178*Dane!$H$3)-Q178)</f>
        <v>0</v>
      </c>
      <c r="S178" s="14">
        <f t="shared" si="63"/>
        <v>915.38861999999995</v>
      </c>
      <c r="T178" s="14">
        <f t="shared" si="67"/>
        <v>91.538861999999995</v>
      </c>
      <c r="U178" s="14">
        <f t="shared" si="68"/>
        <v>183.07772399999999</v>
      </c>
      <c r="V178" s="33">
        <f t="shared" si="69"/>
        <v>1006.9274819999999</v>
      </c>
      <c r="W178" s="34">
        <f t="shared" si="70"/>
        <v>1098.4663439999999</v>
      </c>
      <c r="X178" s="48">
        <v>1318.8</v>
      </c>
      <c r="Y178" s="159">
        <f>X178*Dane!$D$6</f>
        <v>197.82</v>
      </c>
      <c r="Z178" s="35">
        <f>X178*Dane!$D$7</f>
        <v>395.64</v>
      </c>
      <c r="AA178" s="160">
        <f>X178*Dane!$D$8</f>
        <v>791.28</v>
      </c>
      <c r="AB178" s="89"/>
      <c r="AC178" s="17"/>
      <c r="AD178" s="17"/>
    </row>
    <row r="179" spans="1:30" ht="29.25" customHeight="1">
      <c r="A179" s="178">
        <f t="shared" si="56"/>
        <v>176</v>
      </c>
      <c r="B179" s="11" t="s">
        <v>99</v>
      </c>
      <c r="C179" s="24" t="s">
        <v>1995</v>
      </c>
      <c r="D179" s="30" t="s">
        <v>1996</v>
      </c>
      <c r="E179" s="85"/>
      <c r="F179" s="12">
        <v>0</v>
      </c>
      <c r="G179" s="13">
        <v>4</v>
      </c>
      <c r="H179" s="13">
        <v>1</v>
      </c>
      <c r="I179" s="32">
        <v>1156.49</v>
      </c>
      <c r="J179" s="14">
        <v>0</v>
      </c>
      <c r="K179" s="14">
        <f>F179*Dane!$C$14+G179*Dane!$C$15+H179*Dane!$C$16</f>
        <v>170</v>
      </c>
      <c r="L179" s="41">
        <f>F179*Dane!$F$14+G179*Dane!$F$15+H179*Dane!$F$17</f>
        <v>25</v>
      </c>
      <c r="M179" s="41">
        <f>F179*Dane!$H$14+G179*Dane!$H$15+H179*Dane!$H$16+(F179+G179+H179)*Dane!$C$22</f>
        <v>360</v>
      </c>
      <c r="N179" s="15">
        <f t="shared" ref="N179" si="71">SUM(I179:M179)</f>
        <v>1711.49</v>
      </c>
      <c r="O179" s="14">
        <f>IF(B179="W",N179*Dane!$D$2,N179*Dane!$H$2)</f>
        <v>342.298</v>
      </c>
      <c r="P179" s="14">
        <f t="shared" ref="P179" si="72">SUM(N179:O179)</f>
        <v>2053.788</v>
      </c>
      <c r="Q179" s="14">
        <f>IF(B179="W",N179*Dane!$C$23,N179*Dane!$C$23)</f>
        <v>0</v>
      </c>
      <c r="R179" s="14">
        <f>IF(B179="W",(N179*Dane!$D$3)-Q179,(N179*Dane!$H$3)-Q179)</f>
        <v>0</v>
      </c>
      <c r="S179" s="14">
        <f t="shared" ref="S179" si="73">SUM(P179:R179)</f>
        <v>2053.788</v>
      </c>
      <c r="T179" s="14">
        <f t="shared" ref="T179" si="74">S179*0.1</f>
        <v>205.37880000000001</v>
      </c>
      <c r="U179" s="14">
        <f t="shared" ref="U179" si="75">S179*0.2</f>
        <v>410.75760000000002</v>
      </c>
      <c r="V179" s="33">
        <f t="shared" ref="V179" si="76">SUM(S179:T179)</f>
        <v>2259.1668</v>
      </c>
      <c r="W179" s="34">
        <f t="shared" ref="W179" si="77">SUM(S179,U179)</f>
        <v>2464.5455999999999</v>
      </c>
      <c r="X179" s="48">
        <v>4500</v>
      </c>
      <c r="Y179" s="159">
        <f>X179*Dane!$D$6</f>
        <v>675</v>
      </c>
      <c r="Z179" s="35">
        <f>X179*Dane!$D$7</f>
        <v>1350</v>
      </c>
      <c r="AA179" s="160">
        <f>X179*Dane!$D$8</f>
        <v>2700</v>
      </c>
      <c r="AB179" s="89"/>
      <c r="AC179" s="17"/>
      <c r="AD179" s="17"/>
    </row>
    <row r="180" spans="1:30" ht="42" customHeight="1">
      <c r="A180" s="178">
        <f t="shared" si="56"/>
        <v>177</v>
      </c>
      <c r="B180" s="11" t="s">
        <v>99</v>
      </c>
      <c r="C180" s="24" t="s">
        <v>2062</v>
      </c>
      <c r="D180" s="30" t="s">
        <v>2061</v>
      </c>
      <c r="E180" s="85"/>
      <c r="F180" s="12">
        <v>0</v>
      </c>
      <c r="G180" s="31">
        <v>4</v>
      </c>
      <c r="H180" s="31">
        <v>1</v>
      </c>
      <c r="I180" s="32">
        <v>1257.6300000000001</v>
      </c>
      <c r="J180" s="14">
        <v>0</v>
      </c>
      <c r="K180" s="14">
        <f>F180*Dane!$C$14+G180*Dane!$C$15+H180*Dane!$C$16</f>
        <v>170</v>
      </c>
      <c r="L180" s="41">
        <f>F180*Dane!$F$14+G180*Dane!$F$15+H180*Dane!$F$17</f>
        <v>25</v>
      </c>
      <c r="M180" s="41">
        <f>F180*Dane!$H$14+G180*Dane!$H$15+H180*Dane!$H$16+(F180+G180+H180)*Dane!$C$22</f>
        <v>360</v>
      </c>
      <c r="N180" s="15">
        <f t="shared" ref="N180" si="78">SUM(I180:M180)</f>
        <v>1812.63</v>
      </c>
      <c r="O180" s="14">
        <f>IF(B180="W",N180*Dane!$D$2,N180*Dane!$H$2)</f>
        <v>362.52600000000007</v>
      </c>
      <c r="P180" s="14">
        <f t="shared" ref="P180" si="79">SUM(N180:O180)</f>
        <v>2175.1559999999999</v>
      </c>
      <c r="Q180" s="14">
        <f>IF(B180="W",N180*Dane!$C$23,N180*Dane!$C$23)</f>
        <v>0</v>
      </c>
      <c r="R180" s="14">
        <f>IF(B180="W",(N180*Dane!$D$3)-Q180,(N180*Dane!$H$3)-Q180)</f>
        <v>0</v>
      </c>
      <c r="S180" s="14">
        <f t="shared" ref="S180" si="80">SUM(P180:R180)</f>
        <v>2175.1559999999999</v>
      </c>
      <c r="T180" s="14">
        <f t="shared" ref="T180" si="81">S180*0.1</f>
        <v>217.51560000000001</v>
      </c>
      <c r="U180" s="14">
        <f t="shared" ref="U180" si="82">S180*0.2</f>
        <v>435.03120000000001</v>
      </c>
      <c r="V180" s="33">
        <f t="shared" ref="V180" si="83">SUM(S180:T180)</f>
        <v>2392.6716000000001</v>
      </c>
      <c r="W180" s="34">
        <f t="shared" ref="W180" si="84">SUM(S180,U180)</f>
        <v>2610.1871999999998</v>
      </c>
      <c r="X180" s="48">
        <v>6400</v>
      </c>
      <c r="Y180" s="159">
        <f>X180*Dane!$D$6</f>
        <v>960</v>
      </c>
      <c r="Z180" s="35">
        <f>X180*Dane!$D$7</f>
        <v>1920</v>
      </c>
      <c r="AA180" s="160">
        <f>X180*Dane!$D$8</f>
        <v>3840</v>
      </c>
      <c r="AB180" s="89"/>
      <c r="AC180" s="17"/>
      <c r="AD180" s="17"/>
    </row>
    <row r="181" spans="1:30" ht="29.25" customHeight="1">
      <c r="A181" s="178">
        <f t="shared" si="56"/>
        <v>178</v>
      </c>
      <c r="B181" s="11" t="s">
        <v>100</v>
      </c>
      <c r="C181" s="24" t="s">
        <v>180</v>
      </c>
      <c r="D181" s="36" t="s">
        <v>505</v>
      </c>
      <c r="E181" s="86"/>
      <c r="F181" s="12">
        <v>0</v>
      </c>
      <c r="G181" s="31">
        <v>0</v>
      </c>
      <c r="H181" s="31">
        <v>0</v>
      </c>
      <c r="I181" s="32">
        <v>31.201499999999999</v>
      </c>
      <c r="J181" s="14">
        <v>0</v>
      </c>
      <c r="K181" s="14">
        <f>F181*Dane!$C$14+G181*Dane!$C$15+H181*Dane!$C$16</f>
        <v>0</v>
      </c>
      <c r="L181" s="41">
        <f>F181*Dane!$F$14+G181*Dane!$F$15+H181*Dane!$F$17</f>
        <v>0</v>
      </c>
      <c r="M181" s="41">
        <f>F181*Dane!$H$14+G181*Dane!$H$15+H181*Dane!$H$16+(F181+G181+H181)*Dane!$C$22</f>
        <v>0</v>
      </c>
      <c r="N181" s="15">
        <f t="shared" si="62"/>
        <v>31.201499999999999</v>
      </c>
      <c r="O181" s="14">
        <f>IF(B181="W",N181*Dane!$D$2,N181*Dane!$H$2)</f>
        <v>6.2403000000000004</v>
      </c>
      <c r="P181" s="14">
        <f t="shared" si="66"/>
        <v>37.441800000000001</v>
      </c>
      <c r="Q181" s="14">
        <f>IF(B181="W",N181*Dane!$C$23,N181*Dane!$C$23)</f>
        <v>0</v>
      </c>
      <c r="R181" s="14">
        <f>IF(B181="W",(N181*Dane!$D$3)-Q181,(N181*Dane!$H$3)-Q181)</f>
        <v>0</v>
      </c>
      <c r="S181" s="14">
        <f t="shared" si="63"/>
        <v>37.441800000000001</v>
      </c>
      <c r="T181" s="14">
        <f t="shared" si="67"/>
        <v>3.7441800000000001</v>
      </c>
      <c r="U181" s="14">
        <f t="shared" si="68"/>
        <v>7.4883600000000001</v>
      </c>
      <c r="V181" s="33">
        <f t="shared" si="69"/>
        <v>41.185980000000001</v>
      </c>
      <c r="W181" s="34">
        <f t="shared" si="70"/>
        <v>44.930160000000001</v>
      </c>
      <c r="X181" s="49">
        <v>95.46</v>
      </c>
      <c r="Y181" s="159"/>
      <c r="Z181" s="35"/>
      <c r="AA181" s="160"/>
      <c r="AB181" s="89"/>
      <c r="AC181" s="17"/>
      <c r="AD181" s="17"/>
    </row>
    <row r="182" spans="1:30" ht="29.25" customHeight="1">
      <c r="A182" s="178">
        <f t="shared" si="56"/>
        <v>179</v>
      </c>
      <c r="B182" s="11" t="s">
        <v>100</v>
      </c>
      <c r="C182" s="24" t="s">
        <v>1594</v>
      </c>
      <c r="D182" s="36" t="s">
        <v>1595</v>
      </c>
      <c r="E182" s="98"/>
      <c r="F182" s="12">
        <v>0</v>
      </c>
      <c r="G182" s="31">
        <v>0</v>
      </c>
      <c r="H182" s="31">
        <v>0</v>
      </c>
      <c r="I182" s="32">
        <v>47.496735000000001</v>
      </c>
      <c r="J182" s="14">
        <v>0</v>
      </c>
      <c r="K182" s="14">
        <f>F182*Dane!$C$14+G182*Dane!$C$15+H182*Dane!$C$16</f>
        <v>0</v>
      </c>
      <c r="L182" s="41">
        <f>F182*Dane!$F$14+G182*Dane!$F$15+H182*Dane!$F$17</f>
        <v>0</v>
      </c>
      <c r="M182" s="41">
        <f>F182*Dane!$H$14+G182*Dane!$H$15+H182*Dane!$H$16+(F182+G182+H182)*Dane!$C$22</f>
        <v>0</v>
      </c>
      <c r="N182" s="15">
        <f t="shared" si="62"/>
        <v>47.496735000000001</v>
      </c>
      <c r="O182" s="14">
        <f>IF(B182="W",N182*Dane!$D$2,N182*Dane!$H$2)</f>
        <v>9.4993470000000002</v>
      </c>
      <c r="P182" s="14">
        <f t="shared" si="66"/>
        <v>56.996082000000001</v>
      </c>
      <c r="Q182" s="14">
        <f>IF(B182="W",N182*Dane!$C$23,N182*Dane!$C$23)</f>
        <v>0</v>
      </c>
      <c r="R182" s="14">
        <f>IF(B182="W",(N182*Dane!$D$3)-Q182,(N182*Dane!$H$3)-Q182)</f>
        <v>0</v>
      </c>
      <c r="S182" s="14">
        <f t="shared" si="63"/>
        <v>56.996082000000001</v>
      </c>
      <c r="T182" s="14">
        <f t="shared" si="67"/>
        <v>5.6996082000000001</v>
      </c>
      <c r="U182" s="14">
        <f t="shared" si="68"/>
        <v>11.3992164</v>
      </c>
      <c r="V182" s="33">
        <f t="shared" si="69"/>
        <v>62.695690200000001</v>
      </c>
      <c r="W182" s="34">
        <f t="shared" si="70"/>
        <v>68.395298400000001</v>
      </c>
      <c r="X182" s="49">
        <v>59.845886100000001</v>
      </c>
      <c r="Y182" s="159"/>
      <c r="Z182" s="35"/>
      <c r="AA182" s="160"/>
      <c r="AB182" s="89"/>
      <c r="AC182" s="17"/>
      <c r="AD182" s="17"/>
    </row>
    <row r="183" spans="1:30" ht="29.25" customHeight="1">
      <c r="A183" s="178">
        <f t="shared" si="56"/>
        <v>180</v>
      </c>
      <c r="B183" s="11" t="s">
        <v>100</v>
      </c>
      <c r="C183" s="24" t="s">
        <v>181</v>
      </c>
      <c r="D183" s="36" t="s">
        <v>506</v>
      </c>
      <c r="E183" s="86"/>
      <c r="F183" s="12">
        <v>0</v>
      </c>
      <c r="G183" s="31">
        <v>0</v>
      </c>
      <c r="H183" s="31">
        <v>0</v>
      </c>
      <c r="I183" s="32">
        <v>120.78</v>
      </c>
      <c r="J183" s="14">
        <v>0</v>
      </c>
      <c r="K183" s="14">
        <f>F183*Dane!$C$14+G183*Dane!$C$15+H183*Dane!$C$16</f>
        <v>0</v>
      </c>
      <c r="L183" s="41">
        <f>F183*Dane!$F$14+G183*Dane!$F$15+H183*Dane!$F$17</f>
        <v>0</v>
      </c>
      <c r="M183" s="41">
        <f>F183*Dane!$H$14+G183*Dane!$H$15+H183*Dane!$H$16+(F183+G183+H183)*Dane!$C$22</f>
        <v>0</v>
      </c>
      <c r="N183" s="15">
        <f t="shared" si="62"/>
        <v>120.78</v>
      </c>
      <c r="O183" s="14">
        <f>IF(B183="W",N183*Dane!$D$2,N183*Dane!$H$2)</f>
        <v>24.156000000000002</v>
      </c>
      <c r="P183" s="14">
        <f t="shared" si="66"/>
        <v>144.93600000000001</v>
      </c>
      <c r="Q183" s="14">
        <f>IF(B183="W",N183*Dane!$C$23,N183*Dane!$C$23)</f>
        <v>0</v>
      </c>
      <c r="R183" s="14">
        <f>IF(B183="W",(N183*Dane!$D$3)-Q183,(N183*Dane!$H$3)-Q183)</f>
        <v>0</v>
      </c>
      <c r="S183" s="14">
        <f t="shared" si="63"/>
        <v>144.93600000000001</v>
      </c>
      <c r="T183" s="14">
        <f t="shared" si="67"/>
        <v>14.493600000000001</v>
      </c>
      <c r="U183" s="14">
        <f t="shared" si="68"/>
        <v>28.987200000000001</v>
      </c>
      <c r="V183" s="33">
        <f t="shared" si="69"/>
        <v>159.42959999999999</v>
      </c>
      <c r="W183" s="34">
        <f t="shared" si="70"/>
        <v>173.92320000000001</v>
      </c>
      <c r="X183" s="49">
        <v>369</v>
      </c>
      <c r="Y183" s="159"/>
      <c r="Z183" s="35"/>
      <c r="AA183" s="160"/>
      <c r="AB183" s="89"/>
      <c r="AC183" s="17"/>
      <c r="AD183" s="17"/>
    </row>
    <row r="184" spans="1:30" ht="29.25" customHeight="1">
      <c r="A184" s="178">
        <f t="shared" si="56"/>
        <v>181</v>
      </c>
      <c r="B184" s="11" t="s">
        <v>100</v>
      </c>
      <c r="C184" s="24" t="s">
        <v>182</v>
      </c>
      <c r="D184" s="36" t="s">
        <v>507</v>
      </c>
      <c r="E184" s="86"/>
      <c r="F184" s="12">
        <v>0</v>
      </c>
      <c r="G184" s="31">
        <v>0</v>
      </c>
      <c r="H184" s="31">
        <v>0</v>
      </c>
      <c r="I184" s="32">
        <v>72.468000000000004</v>
      </c>
      <c r="J184" s="14">
        <v>0</v>
      </c>
      <c r="K184" s="14">
        <f>F184*Dane!$C$14+G184*Dane!$C$15+H184*Dane!$C$16</f>
        <v>0</v>
      </c>
      <c r="L184" s="41">
        <f>F184*Dane!$F$14+G184*Dane!$F$15+H184*Dane!$F$17</f>
        <v>0</v>
      </c>
      <c r="M184" s="41">
        <f>F184*Dane!$H$14+G184*Dane!$H$15+H184*Dane!$H$16+(F184+G184+H184)*Dane!$C$22</f>
        <v>0</v>
      </c>
      <c r="N184" s="15">
        <f t="shared" si="62"/>
        <v>72.468000000000004</v>
      </c>
      <c r="O184" s="14">
        <f>IF(B184="W",N184*Dane!$D$2,N184*Dane!$H$2)</f>
        <v>14.493600000000001</v>
      </c>
      <c r="P184" s="14">
        <f t="shared" si="66"/>
        <v>86.961600000000004</v>
      </c>
      <c r="Q184" s="14">
        <f>IF(B184="W",N184*Dane!$C$23,N184*Dane!$C$23)</f>
        <v>0</v>
      </c>
      <c r="R184" s="14">
        <f>IF(B184="W",(N184*Dane!$D$3)-Q184,(N184*Dane!$H$3)-Q184)</f>
        <v>0</v>
      </c>
      <c r="S184" s="14">
        <f t="shared" si="63"/>
        <v>86.961600000000004</v>
      </c>
      <c r="T184" s="14">
        <f t="shared" si="67"/>
        <v>8.6961600000000008</v>
      </c>
      <c r="U184" s="14">
        <f t="shared" si="68"/>
        <v>17.392320000000002</v>
      </c>
      <c r="V184" s="33">
        <f t="shared" si="69"/>
        <v>95.65776000000001</v>
      </c>
      <c r="W184" s="34">
        <f t="shared" si="70"/>
        <v>104.35392</v>
      </c>
      <c r="X184" s="49">
        <v>662</v>
      </c>
      <c r="Y184" s="159"/>
      <c r="Z184" s="35"/>
      <c r="AA184" s="160"/>
      <c r="AB184" s="89"/>
      <c r="AC184" s="17"/>
      <c r="AD184" s="17"/>
    </row>
    <row r="185" spans="1:30" ht="29.25" customHeight="1">
      <c r="A185" s="178">
        <f t="shared" si="56"/>
        <v>182</v>
      </c>
      <c r="B185" s="11" t="s">
        <v>99</v>
      </c>
      <c r="C185" s="24" t="s">
        <v>183</v>
      </c>
      <c r="D185" s="30" t="s">
        <v>508</v>
      </c>
      <c r="E185" s="85"/>
      <c r="F185" s="12">
        <v>0</v>
      </c>
      <c r="G185" s="13">
        <v>1.5</v>
      </c>
      <c r="H185" s="13">
        <v>0</v>
      </c>
      <c r="I185" s="32">
        <v>88.551870000000008</v>
      </c>
      <c r="J185" s="14">
        <v>0</v>
      </c>
      <c r="K185" s="14">
        <f>F185*Dane!$C$14+G185*Dane!$C$15+H185*Dane!$C$16</f>
        <v>49.5</v>
      </c>
      <c r="L185" s="41">
        <f>F185*Dane!$F$14+G185*Dane!$F$15+H185*Dane!$F$17</f>
        <v>7.5</v>
      </c>
      <c r="M185" s="41">
        <f>F185*Dane!$H$14+G185*Dane!$H$15+H185*Dane!$H$16+(F185+G185+H185)*Dane!$C$22</f>
        <v>108</v>
      </c>
      <c r="N185" s="15">
        <f t="shared" si="62"/>
        <v>253.55187000000001</v>
      </c>
      <c r="O185" s="14">
        <f>IF(B185="W",N185*Dane!$D$2,N185*Dane!$H$2)</f>
        <v>50.710374000000002</v>
      </c>
      <c r="P185" s="14">
        <f t="shared" si="66"/>
        <v>304.26224400000001</v>
      </c>
      <c r="Q185" s="14">
        <f>IF(B185="W",N185*Dane!$C$23,N185*Dane!$C$23)</f>
        <v>0</v>
      </c>
      <c r="R185" s="14">
        <f>IF(B185="W",(N185*Dane!$D$3)-Q185,(N185*Dane!$H$3)-Q185)</f>
        <v>0</v>
      </c>
      <c r="S185" s="14">
        <f t="shared" si="63"/>
        <v>304.26224400000001</v>
      </c>
      <c r="T185" s="14">
        <f t="shared" si="67"/>
        <v>30.426224400000002</v>
      </c>
      <c r="U185" s="14">
        <f t="shared" si="68"/>
        <v>60.852448800000005</v>
      </c>
      <c r="V185" s="33">
        <f t="shared" si="69"/>
        <v>334.68846840000003</v>
      </c>
      <c r="W185" s="34">
        <f t="shared" si="70"/>
        <v>365.1146928</v>
      </c>
      <c r="X185" s="49">
        <v>963</v>
      </c>
      <c r="Y185" s="159">
        <f>X185*Dane!$D$6</f>
        <v>144.44999999999999</v>
      </c>
      <c r="Z185" s="35"/>
      <c r="AA185" s="160"/>
      <c r="AB185" s="89"/>
      <c r="AC185" s="17"/>
      <c r="AD185" s="17"/>
    </row>
    <row r="186" spans="1:30" ht="29.25" customHeight="1">
      <c r="A186" s="178">
        <f t="shared" si="56"/>
        <v>183</v>
      </c>
      <c r="B186" s="11" t="s">
        <v>100</v>
      </c>
      <c r="C186" s="24" t="s">
        <v>184</v>
      </c>
      <c r="D186" s="36" t="s">
        <v>509</v>
      </c>
      <c r="E186" s="86"/>
      <c r="F186" s="12">
        <v>0</v>
      </c>
      <c r="G186" s="31">
        <v>0</v>
      </c>
      <c r="H186" s="31">
        <v>0</v>
      </c>
      <c r="I186" s="32">
        <v>3925.35</v>
      </c>
      <c r="J186" s="14">
        <v>0</v>
      </c>
      <c r="K186" s="14">
        <f>F186*Dane!$C$14+G186*Dane!$C$15+H186*Dane!$C$16</f>
        <v>0</v>
      </c>
      <c r="L186" s="41">
        <f>F186*Dane!$F$14+G186*Dane!$F$15+H186*Dane!$F$17</f>
        <v>0</v>
      </c>
      <c r="M186" s="41">
        <f>F186*Dane!$H$14+G186*Dane!$H$15+H186*Dane!$H$16+(F186+G186+H186)*Dane!$C$22</f>
        <v>0</v>
      </c>
      <c r="N186" s="15">
        <f t="shared" si="62"/>
        <v>3925.35</v>
      </c>
      <c r="O186" s="14">
        <f>IF(B186="W",N186*Dane!$D$2,N186*Dane!$H$2)</f>
        <v>785.07</v>
      </c>
      <c r="P186" s="14">
        <f t="shared" si="66"/>
        <v>4710.42</v>
      </c>
      <c r="Q186" s="14">
        <f>IF(B186="W",N186*Dane!$C$23,N186*Dane!$C$23)</f>
        <v>0</v>
      </c>
      <c r="R186" s="14">
        <f>IF(B186="W",(N186*Dane!$D$3)-Q186,(N186*Dane!$H$3)-Q186)</f>
        <v>0</v>
      </c>
      <c r="S186" s="14">
        <f t="shared" si="63"/>
        <v>4710.42</v>
      </c>
      <c r="T186" s="14">
        <f t="shared" si="67"/>
        <v>471.04200000000003</v>
      </c>
      <c r="U186" s="14">
        <f t="shared" si="68"/>
        <v>942.08400000000006</v>
      </c>
      <c r="V186" s="33">
        <f t="shared" si="69"/>
        <v>5181.4620000000004</v>
      </c>
      <c r="W186" s="34">
        <f t="shared" si="70"/>
        <v>5652.5039999999999</v>
      </c>
      <c r="X186" s="49">
        <v>15664</v>
      </c>
      <c r="Y186" s="159"/>
      <c r="Z186" s="35"/>
      <c r="AA186" s="160"/>
      <c r="AB186" s="89"/>
      <c r="AC186" s="17"/>
      <c r="AD186" s="17"/>
    </row>
    <row r="187" spans="1:30" ht="29.25" customHeight="1">
      <c r="A187" s="178">
        <f t="shared" si="56"/>
        <v>184</v>
      </c>
      <c r="B187" s="11" t="s">
        <v>99</v>
      </c>
      <c r="C187" s="24" t="s">
        <v>1846</v>
      </c>
      <c r="D187" s="36" t="s">
        <v>1845</v>
      </c>
      <c r="E187" s="86"/>
      <c r="F187" s="12">
        <v>73</v>
      </c>
      <c r="G187" s="31">
        <v>60.5</v>
      </c>
      <c r="H187" s="31">
        <v>21.11</v>
      </c>
      <c r="I187" s="32">
        <v>29623.1067</v>
      </c>
      <c r="J187" s="14">
        <v>80</v>
      </c>
      <c r="K187" s="14">
        <f>F187*Dane!$C$14+G187*Dane!$C$15+H187*Dane!$C$16</f>
        <v>5207.68</v>
      </c>
      <c r="L187" s="41">
        <f>F187*Dane!$F$14+G187*Dane!$F$15+H187*Dane!$F$17</f>
        <v>1503.05</v>
      </c>
      <c r="M187" s="41">
        <f>F187*Dane!$H$14+G187*Dane!$H$15+H187*Dane!$H$16+(F187+G187+H187)*Dane!$C$22</f>
        <v>11131.92</v>
      </c>
      <c r="N187" s="15">
        <f t="shared" si="62"/>
        <v>47545.756699999998</v>
      </c>
      <c r="O187" s="14">
        <f>IF(B187="W",N187*Dane!$D$2,N187*Dane!$H$2)</f>
        <v>9509.1513400000003</v>
      </c>
      <c r="P187" s="14">
        <f t="shared" si="66"/>
        <v>57054.908039999995</v>
      </c>
      <c r="Q187" s="14">
        <f>IF(B187="W",N187*Dane!$C$23,N187*Dane!$C$23)</f>
        <v>0</v>
      </c>
      <c r="R187" s="14">
        <f>IF(B187="W",(N187*Dane!$D$3)-Q187,(N187*Dane!$H$3)-Q187)</f>
        <v>0</v>
      </c>
      <c r="S187" s="14">
        <f t="shared" si="63"/>
        <v>57054.908039999995</v>
      </c>
      <c r="T187" s="14">
        <f t="shared" si="67"/>
        <v>5705.490804</v>
      </c>
      <c r="U187" s="14">
        <f t="shared" si="68"/>
        <v>11410.981608</v>
      </c>
      <c r="V187" s="33">
        <f t="shared" si="69"/>
        <v>62760.398843999996</v>
      </c>
      <c r="W187" s="34">
        <f t="shared" si="70"/>
        <v>68465.889647999997</v>
      </c>
      <c r="X187" s="49">
        <v>74429.831811599986</v>
      </c>
      <c r="Y187" s="159"/>
      <c r="Z187" s="35"/>
      <c r="AA187" s="160"/>
      <c r="AB187" s="89"/>
      <c r="AC187" s="17"/>
      <c r="AD187" s="17"/>
    </row>
    <row r="188" spans="1:30" ht="29.25" customHeight="1">
      <c r="A188" s="178">
        <f t="shared" si="56"/>
        <v>185</v>
      </c>
      <c r="B188" s="11" t="s">
        <v>99</v>
      </c>
      <c r="C188" s="24" t="s">
        <v>1637</v>
      </c>
      <c r="D188" s="36" t="s">
        <v>1636</v>
      </c>
      <c r="E188" s="86"/>
      <c r="F188" s="12">
        <v>156</v>
      </c>
      <c r="G188" s="31">
        <v>89.65</v>
      </c>
      <c r="H188" s="31">
        <v>35.799999999999997</v>
      </c>
      <c r="I188" s="32">
        <v>39590.476199999997</v>
      </c>
      <c r="J188" s="14">
        <v>80</v>
      </c>
      <c r="K188" s="14">
        <f>F188*Dane!$C$14+G188*Dane!$C$15+H188*Dane!$C$16</f>
        <v>9466.85</v>
      </c>
      <c r="L188" s="41">
        <f>F188*Dane!$F$14+G188*Dane!$F$15+H188*Dane!$F$17</f>
        <v>2967.25</v>
      </c>
      <c r="M188" s="41">
        <f>F188*Dane!$H$14+G188*Dane!$H$15+H188*Dane!$H$16+(F188+G188+H188)*Dane!$C$22</f>
        <v>20264.400000000001</v>
      </c>
      <c r="N188" s="15">
        <f t="shared" si="62"/>
        <v>72368.976200000005</v>
      </c>
      <c r="O188" s="14">
        <f>IF(B188="W",N188*Dane!$D$2,N188*Dane!$H$2)</f>
        <v>14473.795240000001</v>
      </c>
      <c r="P188" s="14">
        <f t="shared" si="66"/>
        <v>86842.771440000011</v>
      </c>
      <c r="Q188" s="14">
        <f>IF(B188="W",N188*Dane!$C$23,N188*Dane!$C$23)</f>
        <v>0</v>
      </c>
      <c r="R188" s="14">
        <f>IF(B188="W",(N188*Dane!$D$3)-Q188,(N188*Dane!$H$3)-Q188)</f>
        <v>0</v>
      </c>
      <c r="S188" s="14">
        <f t="shared" si="63"/>
        <v>86842.771440000011</v>
      </c>
      <c r="T188" s="14">
        <f t="shared" si="67"/>
        <v>8684.2771440000015</v>
      </c>
      <c r="U188" s="14">
        <f t="shared" si="68"/>
        <v>17368.554288000003</v>
      </c>
      <c r="V188" s="33">
        <f t="shared" si="69"/>
        <v>95527.048584000018</v>
      </c>
      <c r="W188" s="34">
        <f t="shared" si="70"/>
        <v>104211.32572800001</v>
      </c>
      <c r="X188" s="49">
        <v>114049.63715759999</v>
      </c>
      <c r="Y188" s="159">
        <f>X188*Dane!$D$6</f>
        <v>17107.445573639998</v>
      </c>
      <c r="Z188" s="35">
        <f>X188*Dane!$D$7</f>
        <v>34214.891147279995</v>
      </c>
      <c r="AA188" s="160">
        <f>X188*Dane!$D$8</f>
        <v>68429.782294559991</v>
      </c>
      <c r="AB188" s="89"/>
      <c r="AC188" s="17"/>
      <c r="AD188" s="17"/>
    </row>
    <row r="189" spans="1:30" ht="29.25" customHeight="1">
      <c r="A189" s="178">
        <f t="shared" si="56"/>
        <v>186</v>
      </c>
      <c r="B189" s="11" t="s">
        <v>99</v>
      </c>
      <c r="C189" s="24" t="s">
        <v>185</v>
      </c>
      <c r="D189" s="30" t="s">
        <v>510</v>
      </c>
      <c r="E189" s="85"/>
      <c r="F189" s="12">
        <v>0</v>
      </c>
      <c r="G189" s="13">
        <v>1</v>
      </c>
      <c r="H189" s="13">
        <v>0</v>
      </c>
      <c r="I189" s="32">
        <v>4.5997050000000002</v>
      </c>
      <c r="J189" s="14">
        <v>0</v>
      </c>
      <c r="K189" s="14">
        <f>F189*Dane!$C$14+G189*Dane!$C$15+H189*Dane!$C$16</f>
        <v>33</v>
      </c>
      <c r="L189" s="41">
        <f>F189*Dane!$F$14+G189*Dane!$F$15+H189*Dane!$F$17</f>
        <v>5</v>
      </c>
      <c r="M189" s="41">
        <f>F189*Dane!$H$14+G189*Dane!$H$15+H189*Dane!$H$16+(F189+G189+H189)*Dane!$C$22</f>
        <v>72</v>
      </c>
      <c r="N189" s="15">
        <f t="shared" si="62"/>
        <v>114.599705</v>
      </c>
      <c r="O189" s="14">
        <f>IF(B189="W",N189*Dane!$D$2,N189*Dane!$H$2)</f>
        <v>22.919941000000001</v>
      </c>
      <c r="P189" s="14">
        <f t="shared" si="66"/>
        <v>137.51964599999999</v>
      </c>
      <c r="Q189" s="14">
        <f>IF(B189="W",N189*Dane!$C$23,N189*Dane!$C$23)</f>
        <v>0</v>
      </c>
      <c r="R189" s="14">
        <f>IF(B189="W",(N189*Dane!$D$3)-Q189,(N189*Dane!$H$3)-Q189)</f>
        <v>0</v>
      </c>
      <c r="S189" s="14">
        <f t="shared" si="63"/>
        <v>137.51964599999999</v>
      </c>
      <c r="T189" s="14">
        <f t="shared" si="67"/>
        <v>13.751964600000001</v>
      </c>
      <c r="U189" s="14">
        <f t="shared" si="68"/>
        <v>27.503929200000002</v>
      </c>
      <c r="V189" s="33">
        <f t="shared" si="69"/>
        <v>151.2716106</v>
      </c>
      <c r="W189" s="34">
        <f t="shared" si="70"/>
        <v>165.02357519999998</v>
      </c>
      <c r="X189" s="49">
        <v>330</v>
      </c>
      <c r="Y189" s="159">
        <f>X189*Dane!$D$6</f>
        <v>49.5</v>
      </c>
      <c r="Z189" s="35"/>
      <c r="AA189" s="160"/>
      <c r="AB189" s="89"/>
      <c r="AC189" s="17"/>
      <c r="AD189" s="17"/>
    </row>
    <row r="190" spans="1:30" ht="29.25" customHeight="1">
      <c r="A190" s="178">
        <f t="shared" si="56"/>
        <v>187</v>
      </c>
      <c r="B190" s="11" t="s">
        <v>99</v>
      </c>
      <c r="C190" s="24" t="s">
        <v>186</v>
      </c>
      <c r="D190" s="30" t="s">
        <v>511</v>
      </c>
      <c r="E190" s="85"/>
      <c r="F190" s="12">
        <v>0</v>
      </c>
      <c r="G190" s="13">
        <v>1</v>
      </c>
      <c r="H190" s="13">
        <v>0</v>
      </c>
      <c r="I190" s="32">
        <v>143.87917499999998</v>
      </c>
      <c r="J190" s="14">
        <v>0</v>
      </c>
      <c r="K190" s="14">
        <f>F190*Dane!$C$14+G190*Dane!$C$15+H190*Dane!$C$16</f>
        <v>33</v>
      </c>
      <c r="L190" s="41">
        <f>F190*Dane!$F$14+G190*Dane!$F$15+H190*Dane!$F$17</f>
        <v>5</v>
      </c>
      <c r="M190" s="41">
        <f>F190*Dane!$H$14+G190*Dane!$H$15+H190*Dane!$H$16+(F190+G190+H190)*Dane!$C$22</f>
        <v>72</v>
      </c>
      <c r="N190" s="15">
        <f t="shared" si="62"/>
        <v>253.87917499999998</v>
      </c>
      <c r="O190" s="14">
        <f>IF(B190="W",N190*Dane!$D$2,N190*Dane!$H$2)</f>
        <v>50.775835000000001</v>
      </c>
      <c r="P190" s="14">
        <f t="shared" si="66"/>
        <v>304.65500999999995</v>
      </c>
      <c r="Q190" s="14">
        <f>IF(B190="W",N190*Dane!$C$23,N190*Dane!$C$23)</f>
        <v>0</v>
      </c>
      <c r="R190" s="14">
        <f>IF(B190="W",(N190*Dane!$D$3)-Q190,(N190*Dane!$H$3)-Q190)</f>
        <v>0</v>
      </c>
      <c r="S190" s="14">
        <f t="shared" si="63"/>
        <v>304.65500999999995</v>
      </c>
      <c r="T190" s="14">
        <f t="shared" si="67"/>
        <v>30.465500999999996</v>
      </c>
      <c r="U190" s="14">
        <f t="shared" si="68"/>
        <v>60.931001999999992</v>
      </c>
      <c r="V190" s="33">
        <f t="shared" si="69"/>
        <v>335.12051099999996</v>
      </c>
      <c r="W190" s="34">
        <f t="shared" si="70"/>
        <v>365.58601199999993</v>
      </c>
      <c r="X190" s="49">
        <v>469</v>
      </c>
      <c r="Y190" s="159">
        <f>X190*Dane!$D$6</f>
        <v>70.349999999999994</v>
      </c>
      <c r="Z190" s="35"/>
      <c r="AA190" s="160"/>
      <c r="AB190" s="89"/>
      <c r="AC190" s="17"/>
      <c r="AD190" s="17"/>
    </row>
    <row r="191" spans="1:30" ht="29.25" customHeight="1">
      <c r="A191" s="178">
        <f t="shared" si="56"/>
        <v>188</v>
      </c>
      <c r="B191" s="11" t="s">
        <v>99</v>
      </c>
      <c r="C191" s="24" t="s">
        <v>187</v>
      </c>
      <c r="D191" s="30" t="s">
        <v>512</v>
      </c>
      <c r="E191" s="85"/>
      <c r="F191" s="12">
        <v>0</v>
      </c>
      <c r="G191" s="13">
        <v>3</v>
      </c>
      <c r="H191" s="13">
        <v>0</v>
      </c>
      <c r="I191" s="32">
        <v>284.789175</v>
      </c>
      <c r="J191" s="14">
        <v>0</v>
      </c>
      <c r="K191" s="14">
        <f>F191*Dane!$C$14+G191*Dane!$C$15+H191*Dane!$C$16</f>
        <v>99</v>
      </c>
      <c r="L191" s="41">
        <f>F191*Dane!$F$14+G191*Dane!$F$15+H191*Dane!$F$17</f>
        <v>15</v>
      </c>
      <c r="M191" s="41">
        <f>F191*Dane!$H$14+G191*Dane!$H$15+H191*Dane!$H$16+(F191+G191+H191)*Dane!$C$22</f>
        <v>216</v>
      </c>
      <c r="N191" s="15">
        <f t="shared" si="62"/>
        <v>614.789175</v>
      </c>
      <c r="O191" s="14">
        <f>IF(B191="W",N191*Dane!$D$2,N191*Dane!$H$2)</f>
        <v>122.957835</v>
      </c>
      <c r="P191" s="14">
        <f t="shared" si="66"/>
        <v>737.74701000000005</v>
      </c>
      <c r="Q191" s="14">
        <f>IF(B191="W",N191*Dane!$C$23,N191*Dane!$C$23)</f>
        <v>0</v>
      </c>
      <c r="R191" s="14">
        <f>IF(B191="W",(N191*Dane!$D$3)-Q191,(N191*Dane!$H$3)-Q191)</f>
        <v>0</v>
      </c>
      <c r="S191" s="14">
        <f t="shared" si="63"/>
        <v>737.74701000000005</v>
      </c>
      <c r="T191" s="14">
        <f t="shared" si="67"/>
        <v>73.774701000000007</v>
      </c>
      <c r="U191" s="14">
        <f t="shared" si="68"/>
        <v>147.54940200000001</v>
      </c>
      <c r="V191" s="33">
        <f t="shared" si="69"/>
        <v>811.5217110000001</v>
      </c>
      <c r="W191" s="34">
        <f t="shared" si="70"/>
        <v>885.29641200000003</v>
      </c>
      <c r="X191" s="49">
        <v>1876</v>
      </c>
      <c r="Y191" s="159">
        <f>X191*Dane!$D$6</f>
        <v>281.39999999999998</v>
      </c>
      <c r="Z191" s="35"/>
      <c r="AA191" s="160">
        <f>X191*Dane!$D$8</f>
        <v>1125.5999999999999</v>
      </c>
      <c r="AB191" s="89"/>
      <c r="AC191" s="17"/>
      <c r="AD191" s="17"/>
    </row>
    <row r="192" spans="1:30" ht="29.25" customHeight="1">
      <c r="A192" s="178">
        <f t="shared" si="56"/>
        <v>189</v>
      </c>
      <c r="B192" s="11" t="s">
        <v>100</v>
      </c>
      <c r="C192" s="24" t="s">
        <v>188</v>
      </c>
      <c r="D192" s="36" t="s">
        <v>513</v>
      </c>
      <c r="E192" s="86"/>
      <c r="F192" s="12">
        <v>0</v>
      </c>
      <c r="G192" s="31">
        <v>0</v>
      </c>
      <c r="H192" s="31">
        <v>0</v>
      </c>
      <c r="I192" s="32">
        <v>115.7475</v>
      </c>
      <c r="J192" s="14">
        <v>0</v>
      </c>
      <c r="K192" s="14">
        <f>F192*Dane!$C$14+G192*Dane!$C$15+H192*Dane!$C$16</f>
        <v>0</v>
      </c>
      <c r="L192" s="41">
        <f>F192*Dane!$F$14+G192*Dane!$F$15+H192*Dane!$F$17</f>
        <v>0</v>
      </c>
      <c r="M192" s="41">
        <f>F192*Dane!$H$14+G192*Dane!$H$15+H192*Dane!$H$16+(F192+G192+H192)*Dane!$C$22</f>
        <v>0</v>
      </c>
      <c r="N192" s="15">
        <f t="shared" si="62"/>
        <v>115.7475</v>
      </c>
      <c r="O192" s="14">
        <f>IF(B192="W",N192*Dane!$D$2,N192*Dane!$H$2)</f>
        <v>23.149500000000003</v>
      </c>
      <c r="P192" s="14">
        <f t="shared" si="66"/>
        <v>138.89699999999999</v>
      </c>
      <c r="Q192" s="14">
        <f>IF(B192="W",N192*Dane!$C$23,N192*Dane!$C$23)</f>
        <v>0</v>
      </c>
      <c r="R192" s="14">
        <f>IF(B192="W",(N192*Dane!$D$3)-Q192,(N192*Dane!$H$3)-Q192)</f>
        <v>0</v>
      </c>
      <c r="S192" s="14">
        <f t="shared" si="63"/>
        <v>138.89699999999999</v>
      </c>
      <c r="T192" s="14">
        <f t="shared" si="67"/>
        <v>13.889699999999999</v>
      </c>
      <c r="U192" s="14">
        <f t="shared" si="68"/>
        <v>27.779399999999999</v>
      </c>
      <c r="V192" s="33">
        <f t="shared" si="69"/>
        <v>152.7867</v>
      </c>
      <c r="W192" s="34">
        <f t="shared" si="70"/>
        <v>166.6764</v>
      </c>
      <c r="X192" s="49">
        <v>502</v>
      </c>
      <c r="Y192" s="159"/>
      <c r="Z192" s="35"/>
      <c r="AA192" s="160"/>
      <c r="AB192" s="89"/>
      <c r="AC192" s="17"/>
      <c r="AD192" s="17"/>
    </row>
    <row r="193" spans="1:30" ht="29.25" customHeight="1">
      <c r="A193" s="178">
        <f t="shared" si="56"/>
        <v>190</v>
      </c>
      <c r="B193" s="11" t="s">
        <v>100</v>
      </c>
      <c r="C193" s="24" t="s">
        <v>1932</v>
      </c>
      <c r="D193" s="36" t="s">
        <v>1933</v>
      </c>
      <c r="E193" s="86"/>
      <c r="F193" s="12">
        <v>0</v>
      </c>
      <c r="G193" s="31">
        <v>0</v>
      </c>
      <c r="H193" s="31">
        <v>0</v>
      </c>
      <c r="I193" s="32">
        <v>15.0975</v>
      </c>
      <c r="J193" s="14">
        <v>0</v>
      </c>
      <c r="K193" s="14">
        <f>F193*Dane!$C$14+G193*Dane!$C$15+H193*Dane!$C$16</f>
        <v>0</v>
      </c>
      <c r="L193" s="41">
        <f>F193*Dane!$F$14+G193*Dane!$F$15+H193*Dane!$F$17</f>
        <v>0</v>
      </c>
      <c r="M193" s="41">
        <f>F193*Dane!$H$14+G193*Dane!$H$15+H193*Dane!$H$16+(F193+G193+H193)*Dane!$C$22</f>
        <v>0</v>
      </c>
      <c r="N193" s="15">
        <f t="shared" si="62"/>
        <v>15.0975</v>
      </c>
      <c r="O193" s="14">
        <f>IF(B193="W",N193*Dane!$D$2,N193*Dane!$H$2)</f>
        <v>3.0195000000000003</v>
      </c>
      <c r="P193" s="14">
        <f t="shared" si="66"/>
        <v>18.117000000000001</v>
      </c>
      <c r="Q193" s="14">
        <f>IF(B193="W",N193*Dane!$C$23,N193*Dane!$C$23)</f>
        <v>0</v>
      </c>
      <c r="R193" s="14">
        <f>IF(B193="W",(N193*Dane!$D$3)-Q193,(N193*Dane!$H$3)-Q193)</f>
        <v>0</v>
      </c>
      <c r="S193" s="14">
        <f t="shared" si="63"/>
        <v>18.117000000000001</v>
      </c>
      <c r="T193" s="14">
        <f t="shared" si="67"/>
        <v>1.8117000000000001</v>
      </c>
      <c r="U193" s="14">
        <f t="shared" si="68"/>
        <v>3.6234000000000002</v>
      </c>
      <c r="V193" s="33">
        <f t="shared" si="69"/>
        <v>19.928699999999999</v>
      </c>
      <c r="W193" s="34">
        <f t="shared" si="70"/>
        <v>21.740400000000001</v>
      </c>
      <c r="X193" s="48">
        <v>19.022850000000002</v>
      </c>
      <c r="Y193" s="159"/>
      <c r="Z193" s="35"/>
      <c r="AA193" s="160"/>
      <c r="AB193" s="89"/>
      <c r="AC193" s="17"/>
      <c r="AD193" s="17"/>
    </row>
    <row r="194" spans="1:30" ht="29.25" customHeight="1">
      <c r="A194" s="178">
        <f t="shared" si="56"/>
        <v>191</v>
      </c>
      <c r="B194" s="11" t="s">
        <v>100</v>
      </c>
      <c r="C194" s="24" t="s">
        <v>1935</v>
      </c>
      <c r="D194" s="36" t="s">
        <v>1934</v>
      </c>
      <c r="E194" s="86"/>
      <c r="F194" s="12">
        <v>0</v>
      </c>
      <c r="G194" s="31">
        <v>0</v>
      </c>
      <c r="H194" s="31">
        <v>0</v>
      </c>
      <c r="I194" s="32">
        <v>17.110499999999998</v>
      </c>
      <c r="J194" s="14">
        <v>0</v>
      </c>
      <c r="K194" s="14">
        <f>F194*Dane!$C$14+G194*Dane!$C$15+H194*Dane!$C$16</f>
        <v>0</v>
      </c>
      <c r="L194" s="41">
        <f>F194*Dane!$F$14+G194*Dane!$F$15+H194*Dane!$F$17</f>
        <v>0</v>
      </c>
      <c r="M194" s="41">
        <f>F194*Dane!$H$14+G194*Dane!$H$15+H194*Dane!$H$16+(F194+G194+H194)*Dane!$C$22</f>
        <v>0</v>
      </c>
      <c r="N194" s="15">
        <f t="shared" si="62"/>
        <v>17.110499999999998</v>
      </c>
      <c r="O194" s="14">
        <f>IF(B194="W",N194*Dane!$D$2,N194*Dane!$H$2)</f>
        <v>3.4220999999999999</v>
      </c>
      <c r="P194" s="14">
        <f t="shared" si="66"/>
        <v>20.532599999999999</v>
      </c>
      <c r="Q194" s="14">
        <f>IF(B194="W",N194*Dane!$C$23,N194*Dane!$C$23)</f>
        <v>0</v>
      </c>
      <c r="R194" s="14">
        <f>IF(B194="W",(N194*Dane!$D$3)-Q194,(N194*Dane!$H$3)-Q194)</f>
        <v>0</v>
      </c>
      <c r="S194" s="14">
        <f t="shared" si="63"/>
        <v>20.532599999999999</v>
      </c>
      <c r="T194" s="14">
        <f t="shared" si="67"/>
        <v>2.0532599999999999</v>
      </c>
      <c r="U194" s="14">
        <f t="shared" si="68"/>
        <v>4.1065199999999997</v>
      </c>
      <c r="V194" s="33">
        <f t="shared" si="69"/>
        <v>22.585859999999997</v>
      </c>
      <c r="W194" s="34">
        <f t="shared" si="70"/>
        <v>24.639119999999998</v>
      </c>
      <c r="X194" s="48">
        <v>21.559229999999999</v>
      </c>
      <c r="Y194" s="159"/>
      <c r="Z194" s="35"/>
      <c r="AA194" s="160"/>
      <c r="AB194" s="89"/>
      <c r="AC194" s="17"/>
      <c r="AD194" s="17"/>
    </row>
    <row r="195" spans="1:30" ht="29.25" customHeight="1">
      <c r="A195" s="178">
        <f t="shared" si="56"/>
        <v>192</v>
      </c>
      <c r="B195" s="11" t="s">
        <v>100</v>
      </c>
      <c r="C195" s="24" t="s">
        <v>1596</v>
      </c>
      <c r="D195" s="36" t="s">
        <v>1597</v>
      </c>
      <c r="E195" s="86"/>
      <c r="F195" s="12">
        <v>0</v>
      </c>
      <c r="G195" s="31">
        <v>0</v>
      </c>
      <c r="H195" s="31">
        <v>0</v>
      </c>
      <c r="I195" s="32">
        <v>85.552499999999995</v>
      </c>
      <c r="J195" s="14">
        <v>0</v>
      </c>
      <c r="K195" s="14">
        <f>F195*Dane!$C$14+G195*Dane!$C$15+H195*Dane!$C$16</f>
        <v>0</v>
      </c>
      <c r="L195" s="41">
        <f>F195*Dane!$F$14+G195*Dane!$F$15+H195*Dane!$F$17</f>
        <v>0</v>
      </c>
      <c r="M195" s="41">
        <f>F195*Dane!$H$14+G195*Dane!$H$15+H195*Dane!$H$16+(F195+G195+H195)*Dane!$C$22</f>
        <v>0</v>
      </c>
      <c r="N195" s="15">
        <f t="shared" si="62"/>
        <v>85.552499999999995</v>
      </c>
      <c r="O195" s="14">
        <f>IF(B195="W",N195*Dane!$D$2,N195*Dane!$H$2)</f>
        <v>17.110499999999998</v>
      </c>
      <c r="P195" s="14">
        <f t="shared" si="66"/>
        <v>102.663</v>
      </c>
      <c r="Q195" s="14">
        <f>IF(B195="W",N195*Dane!$C$23,N195*Dane!$C$23)</f>
        <v>0</v>
      </c>
      <c r="R195" s="14">
        <f>IF(B195="W",(N195*Dane!$D$3)-Q195,(N195*Dane!$H$3)-Q195)</f>
        <v>0</v>
      </c>
      <c r="S195" s="14">
        <f t="shared" si="63"/>
        <v>102.663</v>
      </c>
      <c r="T195" s="14">
        <f t="shared" si="67"/>
        <v>10.266300000000001</v>
      </c>
      <c r="U195" s="14">
        <f t="shared" si="68"/>
        <v>20.532600000000002</v>
      </c>
      <c r="V195" s="33">
        <f t="shared" si="69"/>
        <v>112.9293</v>
      </c>
      <c r="W195" s="34">
        <f t="shared" si="70"/>
        <v>123.1956</v>
      </c>
      <c r="X195" s="48">
        <v>116</v>
      </c>
      <c r="Y195" s="159"/>
      <c r="Z195" s="35"/>
      <c r="AA195" s="160"/>
      <c r="AB195" s="89"/>
      <c r="AC195" s="17"/>
      <c r="AD195" s="17"/>
    </row>
    <row r="196" spans="1:30" ht="29.25" customHeight="1">
      <c r="A196" s="178">
        <f t="shared" si="56"/>
        <v>193</v>
      </c>
      <c r="B196" s="11" t="s">
        <v>100</v>
      </c>
      <c r="C196" s="24" t="s">
        <v>189</v>
      </c>
      <c r="D196" s="36" t="s">
        <v>514</v>
      </c>
      <c r="E196" s="86"/>
      <c r="F196" s="12">
        <v>0</v>
      </c>
      <c r="G196" s="31">
        <v>0</v>
      </c>
      <c r="H196" s="31">
        <v>0</v>
      </c>
      <c r="I196" s="32">
        <v>42.273000000000003</v>
      </c>
      <c r="J196" s="14">
        <v>0</v>
      </c>
      <c r="K196" s="14">
        <f>F196*Dane!$C$14+G196*Dane!$C$15+H196*Dane!$C$16</f>
        <v>0</v>
      </c>
      <c r="L196" s="41">
        <f>F196*Dane!$F$14+G196*Dane!$F$15+H196*Dane!$F$17</f>
        <v>0</v>
      </c>
      <c r="M196" s="41">
        <f>F196*Dane!$H$14+G196*Dane!$H$15+H196*Dane!$H$16+(F196+G196+H196)*Dane!$C$22</f>
        <v>0</v>
      </c>
      <c r="N196" s="15">
        <f t="shared" si="62"/>
        <v>42.273000000000003</v>
      </c>
      <c r="O196" s="14">
        <f>IF(B196="W",N196*Dane!$D$2,N196*Dane!$H$2)</f>
        <v>8.454600000000001</v>
      </c>
      <c r="P196" s="14">
        <f t="shared" si="66"/>
        <v>50.727600000000002</v>
      </c>
      <c r="Q196" s="14">
        <f>IF(B196="W",N196*Dane!$C$23,N196*Dane!$C$23)</f>
        <v>0</v>
      </c>
      <c r="R196" s="14">
        <f>IF(B196="W",(N196*Dane!$D$3)-Q196,(N196*Dane!$H$3)-Q196)</f>
        <v>0</v>
      </c>
      <c r="S196" s="14">
        <f t="shared" si="63"/>
        <v>50.727600000000002</v>
      </c>
      <c r="T196" s="14">
        <f t="shared" si="67"/>
        <v>5.0727600000000006</v>
      </c>
      <c r="U196" s="14">
        <f t="shared" si="68"/>
        <v>10.145520000000001</v>
      </c>
      <c r="V196" s="33">
        <f t="shared" si="69"/>
        <v>55.800360000000005</v>
      </c>
      <c r="W196" s="34">
        <f t="shared" si="70"/>
        <v>60.87312</v>
      </c>
      <c r="X196" s="48">
        <v>61</v>
      </c>
      <c r="Y196" s="159"/>
      <c r="Z196" s="35"/>
      <c r="AA196" s="160"/>
      <c r="AB196" s="89"/>
      <c r="AC196" s="17"/>
      <c r="AD196" s="17"/>
    </row>
    <row r="197" spans="1:30" ht="29.25" customHeight="1">
      <c r="A197" s="178">
        <f t="shared" si="56"/>
        <v>194</v>
      </c>
      <c r="B197" s="11" t="s">
        <v>100</v>
      </c>
      <c r="C197" s="24" t="s">
        <v>863</v>
      </c>
      <c r="D197" s="30" t="s">
        <v>509</v>
      </c>
      <c r="E197" s="85"/>
      <c r="F197" s="12">
        <v>0</v>
      </c>
      <c r="G197" s="31">
        <v>0</v>
      </c>
      <c r="H197" s="31">
        <v>0</v>
      </c>
      <c r="I197" s="32">
        <v>1610.4</v>
      </c>
      <c r="J197" s="14">
        <v>0</v>
      </c>
      <c r="K197" s="14">
        <f>F197*Dane!$C$14+G197*Dane!$C$15+H197*Dane!$C$16</f>
        <v>0</v>
      </c>
      <c r="L197" s="41">
        <f>F197*Dane!$F$14+G197*Dane!$F$15+H197*Dane!$F$17</f>
        <v>0</v>
      </c>
      <c r="M197" s="41">
        <f>F197*Dane!$H$14+G197*Dane!$H$15+H197*Dane!$H$16+(F197+G197+H197)*Dane!$C$22</f>
        <v>0</v>
      </c>
      <c r="N197" s="15">
        <f t="shared" si="62"/>
        <v>1610.4</v>
      </c>
      <c r="O197" s="14">
        <f>IF(B197="W",N197*Dane!$D$2,N197*Dane!$H$2)</f>
        <v>322.08000000000004</v>
      </c>
      <c r="P197" s="14">
        <f t="shared" si="66"/>
        <v>1932.48</v>
      </c>
      <c r="Q197" s="14">
        <f>IF(B197="W",N197*Dane!$C$23,N197*Dane!$C$23)</f>
        <v>0</v>
      </c>
      <c r="R197" s="14">
        <f>IF(B197="W",(N197*Dane!$D$3)-Q197,(N197*Dane!$H$3)-Q197)</f>
        <v>0</v>
      </c>
      <c r="S197" s="14">
        <f t="shared" si="63"/>
        <v>1932.48</v>
      </c>
      <c r="T197" s="14">
        <f t="shared" si="67"/>
        <v>193.24800000000002</v>
      </c>
      <c r="U197" s="14">
        <f t="shared" si="68"/>
        <v>386.49600000000004</v>
      </c>
      <c r="V197" s="33">
        <f t="shared" si="69"/>
        <v>2125.7280000000001</v>
      </c>
      <c r="W197" s="34">
        <f t="shared" si="70"/>
        <v>2318.9760000000001</v>
      </c>
      <c r="X197" s="48">
        <v>2155</v>
      </c>
      <c r="Y197" s="159"/>
      <c r="Z197" s="35"/>
      <c r="AA197" s="160"/>
      <c r="AB197" s="89"/>
      <c r="AC197" s="17"/>
      <c r="AD197" s="17"/>
    </row>
    <row r="198" spans="1:30" ht="29.25" customHeight="1">
      <c r="A198" s="178">
        <f t="shared" si="56"/>
        <v>195</v>
      </c>
      <c r="B198" s="11" t="s">
        <v>99</v>
      </c>
      <c r="C198" s="24" t="s">
        <v>190</v>
      </c>
      <c r="D198" s="30" t="s">
        <v>509</v>
      </c>
      <c r="E198" s="85"/>
      <c r="F198" s="12">
        <v>0</v>
      </c>
      <c r="G198" s="13">
        <v>32</v>
      </c>
      <c r="H198" s="13">
        <v>5</v>
      </c>
      <c r="I198" s="32">
        <v>671.71233360000008</v>
      </c>
      <c r="J198" s="14">
        <v>0</v>
      </c>
      <c r="K198" s="14">
        <f>F198*Dane!$C$14+G198*Dane!$C$15+H198*Dane!$C$16</f>
        <v>1246</v>
      </c>
      <c r="L198" s="41">
        <f>F198*Dane!$F$14+G198*Dane!$F$15+H198*Dane!$F$17</f>
        <v>185</v>
      </c>
      <c r="M198" s="41">
        <f>F198*Dane!$H$14+G198*Dane!$H$15+H198*Dane!$H$16+(F198+G198+H198)*Dane!$C$22</f>
        <v>2664</v>
      </c>
      <c r="N198" s="15">
        <f t="shared" si="62"/>
        <v>4766.7123336000004</v>
      </c>
      <c r="O198" s="14">
        <f>IF(B198="W",N198*Dane!$D$2,N198*Dane!$H$2)</f>
        <v>953.34246672000017</v>
      </c>
      <c r="P198" s="14">
        <f t="shared" si="66"/>
        <v>5720.0548003200001</v>
      </c>
      <c r="Q198" s="14">
        <f>IF(B198="W",N198*Dane!$C$23,N198*Dane!$C$23)</f>
        <v>0</v>
      </c>
      <c r="R198" s="14">
        <f>IF(B198="W",(N198*Dane!$D$3)-Q198,(N198*Dane!$H$3)-Q198)</f>
        <v>0</v>
      </c>
      <c r="S198" s="14">
        <f t="shared" si="63"/>
        <v>5720.0548003200001</v>
      </c>
      <c r="T198" s="14">
        <f t="shared" si="67"/>
        <v>572.00548003200004</v>
      </c>
      <c r="U198" s="14">
        <f t="shared" si="68"/>
        <v>1144.0109600640001</v>
      </c>
      <c r="V198" s="33">
        <f t="shared" si="69"/>
        <v>6292.0602803520005</v>
      </c>
      <c r="W198" s="34">
        <f t="shared" si="70"/>
        <v>6864.065760384</v>
      </c>
      <c r="X198" s="49">
        <v>21619</v>
      </c>
      <c r="Y198" s="159">
        <f>X198*Dane!$D$6</f>
        <v>3242.85</v>
      </c>
      <c r="Z198" s="35">
        <f>X198*Dane!$D$7</f>
        <v>6485.7</v>
      </c>
      <c r="AA198" s="160">
        <f>X198*Dane!$D$8</f>
        <v>12971.4</v>
      </c>
      <c r="AB198" s="89"/>
      <c r="AC198" s="17"/>
      <c r="AD198" s="17"/>
    </row>
    <row r="199" spans="1:30" ht="36.75" customHeight="1">
      <c r="A199" s="178">
        <f t="shared" si="56"/>
        <v>196</v>
      </c>
      <c r="B199" s="11" t="s">
        <v>99</v>
      </c>
      <c r="C199" s="24" t="s">
        <v>191</v>
      </c>
      <c r="D199" s="30" t="s">
        <v>509</v>
      </c>
      <c r="E199" s="85"/>
      <c r="F199" s="12">
        <v>0</v>
      </c>
      <c r="G199" s="13">
        <v>45</v>
      </c>
      <c r="H199" s="13">
        <v>5</v>
      </c>
      <c r="I199" s="32">
        <v>3517.6269149999998</v>
      </c>
      <c r="J199" s="14">
        <v>0</v>
      </c>
      <c r="K199" s="14">
        <f>F199*Dane!$C$14+G199*Dane!$C$15+H199*Dane!$C$16</f>
        <v>1675</v>
      </c>
      <c r="L199" s="41">
        <f>F199*Dane!$F$14+G199*Dane!$F$15+H199*Dane!$F$17</f>
        <v>250</v>
      </c>
      <c r="M199" s="41">
        <f>F199*Dane!$H$14+G199*Dane!$H$15+H199*Dane!$H$16+(F199+G199+H199)*Dane!$C$22</f>
        <v>3600</v>
      </c>
      <c r="N199" s="15">
        <f t="shared" si="62"/>
        <v>9042.6269150000007</v>
      </c>
      <c r="O199" s="14">
        <f>IF(B199="W",N199*Dane!$D$2,N199*Dane!$H$2)</f>
        <v>1808.5253830000001</v>
      </c>
      <c r="P199" s="14">
        <f t="shared" ref="P199:P280" si="85">SUM(N199:O199)</f>
        <v>10851.152298000001</v>
      </c>
      <c r="Q199" s="14">
        <f>IF(B199="W",N199*Dane!$C$23,N199*Dane!$C$23)</f>
        <v>0</v>
      </c>
      <c r="R199" s="14">
        <f>IF(B199="W",(N199*Dane!$D$3)-Q199,(N199*Dane!$H$3)-Q199)</f>
        <v>0</v>
      </c>
      <c r="S199" s="14">
        <f t="shared" si="63"/>
        <v>10851.152298000001</v>
      </c>
      <c r="T199" s="14">
        <f t="shared" ref="T199:T280" si="86">S199*0.1</f>
        <v>1085.1152298000002</v>
      </c>
      <c r="U199" s="14">
        <f t="shared" ref="U199:U280" si="87">S199*0.2</f>
        <v>2170.2304596000004</v>
      </c>
      <c r="V199" s="33">
        <f t="shared" ref="V199:V280" si="88">SUM(S199:T199)</f>
        <v>11936.267527800001</v>
      </c>
      <c r="W199" s="34">
        <f t="shared" ref="W199:W280" si="89">SUM(S199,U199)</f>
        <v>13021.3827576</v>
      </c>
      <c r="X199" s="49">
        <v>36456</v>
      </c>
      <c r="Y199" s="159">
        <f>X199*Dane!$D$6</f>
        <v>5468.4</v>
      </c>
      <c r="Z199" s="35">
        <f>X199*Dane!$D$7</f>
        <v>10936.8</v>
      </c>
      <c r="AA199" s="160">
        <f>X199*Dane!$D$8</f>
        <v>21873.599999999999</v>
      </c>
      <c r="AB199" s="89"/>
      <c r="AC199" s="17"/>
      <c r="AD199" s="17"/>
    </row>
    <row r="200" spans="1:30" ht="29.25" customHeight="1">
      <c r="A200" s="178">
        <f t="shared" si="56"/>
        <v>197</v>
      </c>
      <c r="B200" s="11" t="s">
        <v>99</v>
      </c>
      <c r="C200" s="24" t="s">
        <v>192</v>
      </c>
      <c r="D200" s="30" t="s">
        <v>509</v>
      </c>
      <c r="E200" s="85"/>
      <c r="F200" s="12">
        <v>0</v>
      </c>
      <c r="G200" s="13">
        <v>50</v>
      </c>
      <c r="H200" s="13">
        <v>5</v>
      </c>
      <c r="I200" s="32">
        <v>2015.8227292500001</v>
      </c>
      <c r="J200" s="14">
        <v>0</v>
      </c>
      <c r="K200" s="14">
        <f>F200*Dane!$C$14+G200*Dane!$C$15+H200*Dane!$C$16</f>
        <v>1840</v>
      </c>
      <c r="L200" s="41">
        <f>F200*Dane!$F$14+G200*Dane!$F$15+H200*Dane!$F$17</f>
        <v>275</v>
      </c>
      <c r="M200" s="41">
        <f>F200*Dane!$H$14+G200*Dane!$H$15+H200*Dane!$H$16+(F200+G200+H200)*Dane!$C$22</f>
        <v>3960</v>
      </c>
      <c r="N200" s="15">
        <f t="shared" si="62"/>
        <v>8090.8227292499996</v>
      </c>
      <c r="O200" s="14">
        <f>IF(B200="W",N200*Dane!$D$2,N200*Dane!$H$2)</f>
        <v>1618.16454585</v>
      </c>
      <c r="P200" s="14">
        <f t="shared" si="85"/>
        <v>9708.9872751000003</v>
      </c>
      <c r="Q200" s="14">
        <f>IF(B200="W",N200*Dane!$C$23,N200*Dane!$C$23)</f>
        <v>0</v>
      </c>
      <c r="R200" s="14">
        <f>IF(B200="W",(N200*Dane!$D$3)-Q200,(N200*Dane!$H$3)-Q200)</f>
        <v>0</v>
      </c>
      <c r="S200" s="14">
        <f t="shared" si="63"/>
        <v>9708.9872751000003</v>
      </c>
      <c r="T200" s="14">
        <f t="shared" si="86"/>
        <v>970.89872751000007</v>
      </c>
      <c r="U200" s="14">
        <f t="shared" si="87"/>
        <v>1941.7974550200001</v>
      </c>
      <c r="V200" s="33">
        <f t="shared" si="88"/>
        <v>10679.886002610001</v>
      </c>
      <c r="W200" s="34">
        <f t="shared" si="89"/>
        <v>11650.78473012</v>
      </c>
      <c r="X200" s="49">
        <v>35696</v>
      </c>
      <c r="Y200" s="159">
        <f>X200*Dane!$D$6</f>
        <v>5354.4</v>
      </c>
      <c r="Z200" s="35">
        <f>X200*Dane!$D$7</f>
        <v>10708.8</v>
      </c>
      <c r="AA200" s="160">
        <f>X200*Dane!$D$8</f>
        <v>21417.599999999999</v>
      </c>
      <c r="AB200" s="89"/>
      <c r="AC200" s="17"/>
      <c r="AD200" s="17"/>
    </row>
    <row r="201" spans="1:30" ht="29.25" customHeight="1">
      <c r="A201" s="178">
        <f t="shared" si="56"/>
        <v>198</v>
      </c>
      <c r="B201" s="11" t="s">
        <v>99</v>
      </c>
      <c r="C201" s="24" t="s">
        <v>193</v>
      </c>
      <c r="D201" s="30" t="s">
        <v>509</v>
      </c>
      <c r="E201" s="85"/>
      <c r="F201" s="12">
        <v>0</v>
      </c>
      <c r="G201" s="13">
        <v>16</v>
      </c>
      <c r="H201" s="13">
        <v>5</v>
      </c>
      <c r="I201" s="32">
        <v>1525.6124399999999</v>
      </c>
      <c r="J201" s="14">
        <v>0</v>
      </c>
      <c r="K201" s="14">
        <f>F201*Dane!$C$14+G201*Dane!$C$15+H201*Dane!$C$16</f>
        <v>718</v>
      </c>
      <c r="L201" s="41">
        <f>F201*Dane!$F$14+G201*Dane!$F$15+H201*Dane!$F$17</f>
        <v>105</v>
      </c>
      <c r="M201" s="41">
        <f>F201*Dane!$H$14+G201*Dane!$H$15+H201*Dane!$H$16+(F201+G201+H201)*Dane!$C$22</f>
        <v>1512</v>
      </c>
      <c r="N201" s="15">
        <f t="shared" si="62"/>
        <v>3860.6124399999999</v>
      </c>
      <c r="O201" s="14">
        <f>IF(B201="W",N201*Dane!$D$2,N201*Dane!$H$2)</f>
        <v>772.12248799999998</v>
      </c>
      <c r="P201" s="14">
        <f t="shared" si="85"/>
        <v>4632.7349279999999</v>
      </c>
      <c r="Q201" s="14">
        <f>IF(B201="W",N201*Dane!$C$23,N201*Dane!$C$23)</f>
        <v>0</v>
      </c>
      <c r="R201" s="14">
        <f>IF(B201="W",(N201*Dane!$D$3)-Q201,(N201*Dane!$H$3)-Q201)</f>
        <v>0</v>
      </c>
      <c r="S201" s="14">
        <f t="shared" si="63"/>
        <v>4632.7349279999999</v>
      </c>
      <c r="T201" s="14">
        <f t="shared" si="86"/>
        <v>463.27349279999999</v>
      </c>
      <c r="U201" s="14">
        <f t="shared" si="87"/>
        <v>926.54698559999997</v>
      </c>
      <c r="V201" s="33">
        <f t="shared" si="88"/>
        <v>5096.0084207999998</v>
      </c>
      <c r="W201" s="34">
        <f t="shared" si="89"/>
        <v>5559.2819135999998</v>
      </c>
      <c r="X201" s="49">
        <v>15771</v>
      </c>
      <c r="Y201" s="159">
        <f>X201*Dane!$D$6</f>
        <v>2365.65</v>
      </c>
      <c r="Z201" s="35">
        <f>X201*Dane!$D$7</f>
        <v>4731.3</v>
      </c>
      <c r="AA201" s="160">
        <f>X201*Dane!$D$8</f>
        <v>9462.6</v>
      </c>
      <c r="AB201" s="89"/>
      <c r="AC201" s="17"/>
      <c r="AD201" s="17"/>
    </row>
    <row r="202" spans="1:30" ht="38.25" customHeight="1">
      <c r="A202" s="178">
        <f t="shared" si="56"/>
        <v>199</v>
      </c>
      <c r="B202" s="11" t="s">
        <v>99</v>
      </c>
      <c r="C202" s="24" t="s">
        <v>864</v>
      </c>
      <c r="D202" s="30" t="s">
        <v>509</v>
      </c>
      <c r="E202" s="85"/>
      <c r="F202" s="12">
        <v>75</v>
      </c>
      <c r="G202" s="13">
        <v>0</v>
      </c>
      <c r="H202" s="13">
        <v>0</v>
      </c>
      <c r="I202" s="32">
        <v>1330.49235</v>
      </c>
      <c r="J202" s="14">
        <v>0</v>
      </c>
      <c r="K202" s="14">
        <f>F202*Dane!$C$14+G202*Dane!$C$15+H202*Dane!$C$16</f>
        <v>2475</v>
      </c>
      <c r="L202" s="41">
        <f>F202*Dane!$F$14+G202*Dane!$F$15+H202*Dane!$F$17</f>
        <v>1125</v>
      </c>
      <c r="M202" s="41">
        <f>F202*Dane!$H$14+G202*Dane!$H$15+H202*Dane!$H$16+(F202+G202+H202)*Dane!$C$22</f>
        <v>5400</v>
      </c>
      <c r="N202" s="15">
        <f t="shared" si="62"/>
        <v>10330.49235</v>
      </c>
      <c r="O202" s="14">
        <f>IF(B202="W",N202*Dane!$D$2,N202*Dane!$H$2)</f>
        <v>2066.0984700000004</v>
      </c>
      <c r="P202" s="14">
        <f t="shared" ref="P202:P207" si="90">SUM(N202:O202)</f>
        <v>12396.590820000001</v>
      </c>
      <c r="Q202" s="14">
        <f>IF(B202="W",N202*Dane!$C$23,N202*Dane!$C$23)</f>
        <v>0</v>
      </c>
      <c r="R202" s="14">
        <f>IF(B202="W",(N202*Dane!$D$3)-Q202,(N202*Dane!$H$3)-Q202)</f>
        <v>0</v>
      </c>
      <c r="S202" s="14">
        <f t="shared" si="63"/>
        <v>12396.590820000001</v>
      </c>
      <c r="T202" s="14">
        <f t="shared" ref="T202:T207" si="91">S202*0.1</f>
        <v>1239.6590820000001</v>
      </c>
      <c r="U202" s="14">
        <f t="shared" ref="U202:U207" si="92">S202*0.2</f>
        <v>2479.3181640000003</v>
      </c>
      <c r="V202" s="33">
        <f t="shared" ref="V202:V207" si="93">SUM(S202:T202)</f>
        <v>13636.249902000001</v>
      </c>
      <c r="W202" s="34">
        <f t="shared" ref="W202:W207" si="94">SUM(S202,U202)</f>
        <v>14875.908984000002</v>
      </c>
      <c r="X202" s="48">
        <v>21103</v>
      </c>
      <c r="Y202" s="159">
        <f>X202*Dane!$D$6</f>
        <v>3165.45</v>
      </c>
      <c r="Z202" s="35">
        <f>X202*Dane!$D$7</f>
        <v>6330.9</v>
      </c>
      <c r="AA202" s="160">
        <f>X202*Dane!$D$8</f>
        <v>12661.8</v>
      </c>
      <c r="AB202" s="89"/>
      <c r="AC202" s="17"/>
      <c r="AD202" s="17"/>
    </row>
    <row r="203" spans="1:30" ht="41.25" customHeight="1">
      <c r="A203" s="178">
        <f t="shared" ref="A203:A267" si="95">A202+1</f>
        <v>200</v>
      </c>
      <c r="B203" s="11" t="s">
        <v>99</v>
      </c>
      <c r="C203" s="24" t="s">
        <v>865</v>
      </c>
      <c r="D203" s="30" t="s">
        <v>509</v>
      </c>
      <c r="E203" s="85"/>
      <c r="F203" s="12">
        <v>24</v>
      </c>
      <c r="G203" s="13">
        <v>0</v>
      </c>
      <c r="H203" s="13">
        <v>0</v>
      </c>
      <c r="I203" s="32">
        <v>1752.49767</v>
      </c>
      <c r="J203" s="14">
        <v>0</v>
      </c>
      <c r="K203" s="14">
        <f>F203*Dane!$C$14+G203*Dane!$C$15+H203*Dane!$C$16</f>
        <v>792</v>
      </c>
      <c r="L203" s="41">
        <f>F203*Dane!$F$14+G203*Dane!$F$15+H203*Dane!$F$17</f>
        <v>360</v>
      </c>
      <c r="M203" s="41">
        <f>F203*Dane!$H$14+G203*Dane!$H$15+H203*Dane!$H$16+(F203+G203+H203)*Dane!$C$22</f>
        <v>1728</v>
      </c>
      <c r="N203" s="15">
        <f t="shared" si="62"/>
        <v>4632.4976699999997</v>
      </c>
      <c r="O203" s="14">
        <f>IF(B203="W",N203*Dane!$D$2,N203*Dane!$H$2)</f>
        <v>926.49953400000004</v>
      </c>
      <c r="P203" s="14">
        <f t="shared" si="90"/>
        <v>5558.9972039999993</v>
      </c>
      <c r="Q203" s="14">
        <f>IF(B203="W",N203*Dane!$C$23,N203*Dane!$C$23)</f>
        <v>0</v>
      </c>
      <c r="R203" s="14">
        <f>IF(B203="W",(N203*Dane!$D$3)-Q203,(N203*Dane!$H$3)-Q203)</f>
        <v>0</v>
      </c>
      <c r="S203" s="14">
        <f t="shared" si="63"/>
        <v>5558.9972039999993</v>
      </c>
      <c r="T203" s="14">
        <f t="shared" si="91"/>
        <v>555.89972039999998</v>
      </c>
      <c r="U203" s="14">
        <f t="shared" si="92"/>
        <v>1111.7994408</v>
      </c>
      <c r="V203" s="33">
        <f t="shared" si="93"/>
        <v>6114.8969243999991</v>
      </c>
      <c r="W203" s="34">
        <f t="shared" si="94"/>
        <v>6670.7966447999988</v>
      </c>
      <c r="X203" s="48">
        <v>8891</v>
      </c>
      <c r="Y203" s="159">
        <f>X203*Dane!$D$6</f>
        <v>1333.6499999999999</v>
      </c>
      <c r="Z203" s="35">
        <f>X203*Dane!$D$7</f>
        <v>2667.2999999999997</v>
      </c>
      <c r="AA203" s="160">
        <f>X203*Dane!$D$8</f>
        <v>5334.5999999999995</v>
      </c>
      <c r="AB203" s="89"/>
      <c r="AC203" s="17"/>
      <c r="AD203" s="17"/>
    </row>
    <row r="204" spans="1:30" ht="45" customHeight="1">
      <c r="A204" s="178">
        <f t="shared" si="95"/>
        <v>201</v>
      </c>
      <c r="B204" s="11" t="s">
        <v>99</v>
      </c>
      <c r="C204" s="24" t="s">
        <v>866</v>
      </c>
      <c r="D204" s="30" t="s">
        <v>509</v>
      </c>
      <c r="E204" s="85"/>
      <c r="F204" s="12">
        <v>90</v>
      </c>
      <c r="G204" s="13">
        <v>0</v>
      </c>
      <c r="H204" s="13">
        <v>0</v>
      </c>
      <c r="I204" s="32">
        <v>6487.0636050000003</v>
      </c>
      <c r="J204" s="14">
        <v>0</v>
      </c>
      <c r="K204" s="14">
        <f>F204*Dane!$C$14+G204*Dane!$C$15+H204*Dane!$C$16</f>
        <v>2970</v>
      </c>
      <c r="L204" s="41">
        <f>F204*Dane!$F$14+G204*Dane!$F$15+H204*Dane!$F$17</f>
        <v>1350</v>
      </c>
      <c r="M204" s="41">
        <f>F204*Dane!$H$14+G204*Dane!$H$15+H204*Dane!$H$16+(F204+G204+H204)*Dane!$C$22</f>
        <v>6480</v>
      </c>
      <c r="N204" s="15">
        <f t="shared" si="62"/>
        <v>17287.063604999999</v>
      </c>
      <c r="O204" s="14">
        <f>IF(B204="W",N204*Dane!$D$2,N204*Dane!$H$2)</f>
        <v>3457.4127210000001</v>
      </c>
      <c r="P204" s="14">
        <f t="shared" si="90"/>
        <v>20744.476326</v>
      </c>
      <c r="Q204" s="14">
        <f>IF(B204="W",N204*Dane!$C$23,N204*Dane!$C$23)</f>
        <v>0</v>
      </c>
      <c r="R204" s="14">
        <f>IF(B204="W",(N204*Dane!$D$3)-Q204,(N204*Dane!$H$3)-Q204)</f>
        <v>0</v>
      </c>
      <c r="S204" s="14">
        <f t="shared" si="63"/>
        <v>20744.476326</v>
      </c>
      <c r="T204" s="14">
        <f t="shared" si="91"/>
        <v>2074.4476325999999</v>
      </c>
      <c r="U204" s="14">
        <f t="shared" si="92"/>
        <v>4148.8952651999998</v>
      </c>
      <c r="V204" s="33">
        <f t="shared" si="93"/>
        <v>22818.9239586</v>
      </c>
      <c r="W204" s="34">
        <f t="shared" si="94"/>
        <v>24893.371591200001</v>
      </c>
      <c r="X204" s="48">
        <v>33206</v>
      </c>
      <c r="Y204" s="159">
        <f>X204*Dane!$D$6</f>
        <v>4980.8999999999996</v>
      </c>
      <c r="Z204" s="35">
        <f>X204*Dane!$D$7</f>
        <v>9961.7999999999993</v>
      </c>
      <c r="AA204" s="160">
        <f>X204*Dane!$D$8</f>
        <v>19923.599999999999</v>
      </c>
      <c r="AB204" s="89"/>
      <c r="AC204" s="17"/>
      <c r="AD204" s="17"/>
    </row>
    <row r="205" spans="1:30" ht="42" customHeight="1">
      <c r="A205" s="178">
        <f t="shared" si="95"/>
        <v>202</v>
      </c>
      <c r="B205" s="11" t="s">
        <v>99</v>
      </c>
      <c r="C205" s="24" t="s">
        <v>867</v>
      </c>
      <c r="D205" s="36"/>
      <c r="E205" s="85"/>
      <c r="F205" s="12">
        <v>120</v>
      </c>
      <c r="G205" s="13">
        <v>0</v>
      </c>
      <c r="H205" s="13">
        <v>0</v>
      </c>
      <c r="I205" s="32">
        <v>7225.0394699999997</v>
      </c>
      <c r="J205" s="14">
        <v>0</v>
      </c>
      <c r="K205" s="14">
        <f>F205*Dane!$C$14+G205*Dane!$C$15+H205*Dane!$C$16</f>
        <v>3960</v>
      </c>
      <c r="L205" s="41">
        <f>F205*Dane!$F$14+G205*Dane!$F$15+H205*Dane!$F$17</f>
        <v>1800</v>
      </c>
      <c r="M205" s="41">
        <f>F205*Dane!$H$14+G205*Dane!$H$15+H205*Dane!$H$16+(F205+G205+H205)*Dane!$C$22</f>
        <v>8640</v>
      </c>
      <c r="N205" s="15">
        <f t="shared" si="62"/>
        <v>21625.03947</v>
      </c>
      <c r="O205" s="14">
        <f>IF(B205="W",N205*Dane!$D$2,N205*Dane!$H$2)</f>
        <v>4325.0078940000003</v>
      </c>
      <c r="P205" s="14">
        <f t="shared" si="90"/>
        <v>25950.047363999998</v>
      </c>
      <c r="Q205" s="14">
        <f>IF(B205="W",N205*Dane!$C$23,N205*Dane!$C$23)</f>
        <v>0</v>
      </c>
      <c r="R205" s="14">
        <f>IF(B205="W",(N205*Dane!$D$3)-Q205,(N205*Dane!$H$3)-Q205)</f>
        <v>0</v>
      </c>
      <c r="S205" s="14">
        <f t="shared" si="63"/>
        <v>25950.047363999998</v>
      </c>
      <c r="T205" s="14">
        <f t="shared" si="91"/>
        <v>2595.0047364000002</v>
      </c>
      <c r="U205" s="14">
        <f t="shared" si="92"/>
        <v>5190.0094728000004</v>
      </c>
      <c r="V205" s="33">
        <f t="shared" si="93"/>
        <v>28545.052100399997</v>
      </c>
      <c r="W205" s="34">
        <f t="shared" si="94"/>
        <v>31140.056836799999</v>
      </c>
      <c r="X205" s="48">
        <v>41979</v>
      </c>
      <c r="Y205" s="159">
        <f>X205*Dane!$D$6</f>
        <v>6296.8499999999995</v>
      </c>
      <c r="Z205" s="35">
        <f>X205*Dane!$D$7</f>
        <v>12593.699999999999</v>
      </c>
      <c r="AA205" s="160">
        <f>X205*Dane!$D$8</f>
        <v>25187.399999999998</v>
      </c>
      <c r="AB205" s="89"/>
      <c r="AC205" s="17"/>
      <c r="AD205" s="17"/>
    </row>
    <row r="206" spans="1:30" ht="42" customHeight="1">
      <c r="A206" s="178">
        <f t="shared" si="95"/>
        <v>203</v>
      </c>
      <c r="B206" s="11" t="s">
        <v>99</v>
      </c>
      <c r="C206" s="24" t="s">
        <v>1785</v>
      </c>
      <c r="D206" s="36" t="s">
        <v>1786</v>
      </c>
      <c r="E206" s="85"/>
      <c r="F206" s="12">
        <v>41</v>
      </c>
      <c r="G206" s="31">
        <v>0</v>
      </c>
      <c r="H206" s="31">
        <v>4</v>
      </c>
      <c r="I206" s="32">
        <v>2866.99512</v>
      </c>
      <c r="J206" s="14">
        <v>0</v>
      </c>
      <c r="K206" s="14">
        <f>F206*Dane!$C$14+G206*Dane!$C$15+H206*Dane!$C$16</f>
        <v>1505</v>
      </c>
      <c r="L206" s="41">
        <f>F206*Dane!$F$14+G206*Dane!$F$15+H206*Dane!$F$17</f>
        <v>635</v>
      </c>
      <c r="M206" s="41">
        <f>F206*Dane!$H$14+G206*Dane!$H$15+H206*Dane!$H$16+(F206+G206+H206)*Dane!$C$22</f>
        <v>3240</v>
      </c>
      <c r="N206" s="15">
        <f t="shared" si="62"/>
        <v>8246.9951199999996</v>
      </c>
      <c r="O206" s="14">
        <f>IF(B206="W",N206*Dane!$D$2,N206*Dane!$H$2)</f>
        <v>1649.3990240000001</v>
      </c>
      <c r="P206" s="14">
        <f t="shared" si="90"/>
        <v>9896.3941439999999</v>
      </c>
      <c r="Q206" s="14">
        <f>IF(B206="W",N206*Dane!$C$23,N206*Dane!$C$23)</f>
        <v>0</v>
      </c>
      <c r="R206" s="14">
        <f>IF(B206="W",(N206*Dane!$D$3)-Q206,(N206*Dane!$H$3)-Q206)</f>
        <v>0</v>
      </c>
      <c r="S206" s="14">
        <f t="shared" si="63"/>
        <v>9896.3941439999999</v>
      </c>
      <c r="T206" s="14">
        <f t="shared" si="91"/>
        <v>989.63941440000008</v>
      </c>
      <c r="U206" s="14">
        <f t="shared" si="92"/>
        <v>1979.2788288000002</v>
      </c>
      <c r="V206" s="33">
        <f t="shared" si="93"/>
        <v>10886.0335584</v>
      </c>
      <c r="W206" s="34">
        <f t="shared" si="94"/>
        <v>11875.672972799999</v>
      </c>
      <c r="X206" s="48">
        <v>13431.988445760002</v>
      </c>
      <c r="Y206" s="159">
        <f>X206*Dane!$D$6</f>
        <v>2014.7982668640002</v>
      </c>
      <c r="Z206" s="35">
        <f>X206*Dane!$D$7</f>
        <v>4029.5965337280004</v>
      </c>
      <c r="AA206" s="160">
        <f>X206*Dane!$D$8</f>
        <v>8059.1930674560008</v>
      </c>
      <c r="AB206" s="89"/>
      <c r="AC206" s="17"/>
      <c r="AD206" s="17"/>
    </row>
    <row r="207" spans="1:30" ht="42" customHeight="1">
      <c r="A207" s="178">
        <f t="shared" si="95"/>
        <v>204</v>
      </c>
      <c r="B207" s="11" t="s">
        <v>99</v>
      </c>
      <c r="C207" s="24" t="s">
        <v>1781</v>
      </c>
      <c r="D207" s="36" t="s">
        <v>1782</v>
      </c>
      <c r="E207" s="85"/>
      <c r="F207" s="12">
        <v>55</v>
      </c>
      <c r="G207" s="31">
        <v>10</v>
      </c>
      <c r="H207" s="31">
        <v>6</v>
      </c>
      <c r="I207" s="32">
        <v>12251.742030000001</v>
      </c>
      <c r="J207" s="14">
        <v>0</v>
      </c>
      <c r="K207" s="14">
        <f>F207*Dane!$C$14+G207*Dane!$C$15+H207*Dane!$C$16</f>
        <v>2373</v>
      </c>
      <c r="L207" s="41">
        <f>F207*Dane!$F$14+G207*Dane!$F$15+H207*Dane!$F$17</f>
        <v>905</v>
      </c>
      <c r="M207" s="41">
        <f>F207*Dane!$H$14+G207*Dane!$H$15+H207*Dane!$H$16+(F207+G207+H207)*Dane!$C$22</f>
        <v>5112</v>
      </c>
      <c r="N207" s="15">
        <f t="shared" si="62"/>
        <v>20641.742030000001</v>
      </c>
      <c r="O207" s="14">
        <f>IF(B207="W",N207*Dane!$D$2,N207*Dane!$H$2)</f>
        <v>4128.3484060000001</v>
      </c>
      <c r="P207" s="14">
        <f t="shared" si="90"/>
        <v>24770.090436000002</v>
      </c>
      <c r="Q207" s="14">
        <f>IF(B207="W",N207*Dane!$C$23,N207*Dane!$C$23)</f>
        <v>0</v>
      </c>
      <c r="R207" s="14">
        <f>IF(B207="W",(N207*Dane!$D$3)-Q207,(N207*Dane!$H$3)-Q207)</f>
        <v>0</v>
      </c>
      <c r="S207" s="14">
        <f t="shared" si="63"/>
        <v>24770.090436000002</v>
      </c>
      <c r="T207" s="14">
        <f t="shared" si="91"/>
        <v>2477.0090436000005</v>
      </c>
      <c r="U207" s="14">
        <f t="shared" si="92"/>
        <v>4954.018087200001</v>
      </c>
      <c r="V207" s="33">
        <f t="shared" si="93"/>
        <v>27247.099479600001</v>
      </c>
      <c r="W207" s="34">
        <f t="shared" si="94"/>
        <v>29724.108523200004</v>
      </c>
      <c r="X207" s="48">
        <v>32987.480662440001</v>
      </c>
      <c r="Y207" s="159">
        <f>X207*Dane!$D$6</f>
        <v>4948.1220993659999</v>
      </c>
      <c r="Z207" s="35">
        <f>X207*Dane!$D$7</f>
        <v>9896.2441987319999</v>
      </c>
      <c r="AA207" s="160">
        <f>X207*Dane!$D$8</f>
        <v>19792.488397464</v>
      </c>
      <c r="AB207" s="89"/>
      <c r="AC207" s="17"/>
      <c r="AD207" s="17"/>
    </row>
    <row r="208" spans="1:30" ht="29.25" customHeight="1">
      <c r="A208" s="178">
        <f t="shared" si="95"/>
        <v>205</v>
      </c>
      <c r="B208" s="11" t="s">
        <v>100</v>
      </c>
      <c r="C208" s="24" t="s">
        <v>194</v>
      </c>
      <c r="D208" s="36" t="s">
        <v>515</v>
      </c>
      <c r="E208" s="86"/>
      <c r="F208" s="12">
        <v>0</v>
      </c>
      <c r="G208" s="31">
        <v>0</v>
      </c>
      <c r="H208" s="31">
        <v>0</v>
      </c>
      <c r="I208" s="32">
        <v>46.761989999999997</v>
      </c>
      <c r="J208" s="14">
        <v>0</v>
      </c>
      <c r="K208" s="14">
        <f>F208*Dane!$C$14+G208*Dane!$C$15+H208*Dane!$C$16</f>
        <v>0</v>
      </c>
      <c r="L208" s="41">
        <f>F208*Dane!$F$14+G208*Dane!$F$15+H208*Dane!$F$17</f>
        <v>0</v>
      </c>
      <c r="M208" s="41">
        <f>F208*Dane!$H$14+G208*Dane!$H$15+H208*Dane!$H$16+(F208+G208+H208)*Dane!$C$22</f>
        <v>0</v>
      </c>
      <c r="N208" s="15">
        <f t="shared" si="62"/>
        <v>46.761989999999997</v>
      </c>
      <c r="O208" s="14">
        <f>IF(B208="W",N208*Dane!$D$2,N208*Dane!$H$2)</f>
        <v>9.3523979999999991</v>
      </c>
      <c r="P208" s="14">
        <f t="shared" si="85"/>
        <v>56.114387999999998</v>
      </c>
      <c r="Q208" s="14">
        <f>IF(B208="W",N208*Dane!$C$23,N208*Dane!$C$23)</f>
        <v>0</v>
      </c>
      <c r="R208" s="14">
        <f>IF(B208="W",(N208*Dane!$D$3)-Q208,(N208*Dane!$H$3)-Q208)</f>
        <v>0</v>
      </c>
      <c r="S208" s="14">
        <f t="shared" si="63"/>
        <v>56.114387999999998</v>
      </c>
      <c r="T208" s="14">
        <f t="shared" si="86"/>
        <v>5.6114388000000002</v>
      </c>
      <c r="U208" s="14">
        <f t="shared" si="87"/>
        <v>11.2228776</v>
      </c>
      <c r="V208" s="33">
        <f t="shared" si="88"/>
        <v>61.7258268</v>
      </c>
      <c r="W208" s="34">
        <f t="shared" si="89"/>
        <v>67.337265599999995</v>
      </c>
      <c r="X208" s="49">
        <v>222</v>
      </c>
      <c r="Y208" s="159"/>
      <c r="Z208" s="35"/>
      <c r="AA208" s="160"/>
      <c r="AB208" s="89"/>
      <c r="AC208" s="17"/>
      <c r="AD208" s="17"/>
    </row>
    <row r="209" spans="1:30" ht="29.25" customHeight="1">
      <c r="A209" s="178">
        <f t="shared" si="95"/>
        <v>206</v>
      </c>
      <c r="B209" s="11" t="s">
        <v>100</v>
      </c>
      <c r="C209" s="24" t="s">
        <v>195</v>
      </c>
      <c r="D209" s="36" t="s">
        <v>516</v>
      </c>
      <c r="E209" s="86"/>
      <c r="F209" s="12">
        <v>0</v>
      </c>
      <c r="G209" s="31">
        <v>0</v>
      </c>
      <c r="H209" s="31">
        <v>0</v>
      </c>
      <c r="I209" s="32">
        <v>41.679164999999998</v>
      </c>
      <c r="J209" s="14">
        <v>0</v>
      </c>
      <c r="K209" s="14">
        <f>F209*Dane!$C$14+G209*Dane!$C$15+H209*Dane!$C$16</f>
        <v>0</v>
      </c>
      <c r="L209" s="41">
        <f>F209*Dane!$F$14+G209*Dane!$F$15+H209*Dane!$F$17</f>
        <v>0</v>
      </c>
      <c r="M209" s="41">
        <f>F209*Dane!$H$14+G209*Dane!$H$15+H209*Dane!$H$16+(F209+G209+H209)*Dane!$C$22</f>
        <v>0</v>
      </c>
      <c r="N209" s="15">
        <f t="shared" si="62"/>
        <v>41.679164999999998</v>
      </c>
      <c r="O209" s="14">
        <f>IF(B209="W",N209*Dane!$D$2,N209*Dane!$H$2)</f>
        <v>8.3358329999999992</v>
      </c>
      <c r="P209" s="14">
        <f t="shared" si="85"/>
        <v>50.014997999999999</v>
      </c>
      <c r="Q209" s="14">
        <f>IF(B209="W",N209*Dane!$C$23,N209*Dane!$C$23)</f>
        <v>0</v>
      </c>
      <c r="R209" s="14">
        <f>IF(B209="W",(N209*Dane!$D$3)-Q209,(N209*Dane!$H$3)-Q209)</f>
        <v>0</v>
      </c>
      <c r="S209" s="14">
        <f t="shared" si="63"/>
        <v>50.014997999999999</v>
      </c>
      <c r="T209" s="14">
        <f t="shared" si="86"/>
        <v>5.0014998000000004</v>
      </c>
      <c r="U209" s="14">
        <f t="shared" si="87"/>
        <v>10.002999600000001</v>
      </c>
      <c r="V209" s="33">
        <f t="shared" si="88"/>
        <v>55.016497799999996</v>
      </c>
      <c r="W209" s="34">
        <f t="shared" si="89"/>
        <v>60.017997600000001</v>
      </c>
      <c r="X209" s="49">
        <v>173</v>
      </c>
      <c r="Y209" s="159"/>
      <c r="Z209" s="35"/>
      <c r="AA209" s="160"/>
      <c r="AB209" s="89"/>
      <c r="AC209" s="17"/>
      <c r="AD209" s="17"/>
    </row>
    <row r="210" spans="1:30" ht="29.25" customHeight="1">
      <c r="A210" s="178">
        <f t="shared" si="95"/>
        <v>207</v>
      </c>
      <c r="B210" s="11" t="s">
        <v>100</v>
      </c>
      <c r="C210" s="24" t="s">
        <v>196</v>
      </c>
      <c r="D210" s="36" t="s">
        <v>509</v>
      </c>
      <c r="E210" s="86"/>
      <c r="F210" s="12">
        <v>0</v>
      </c>
      <c r="G210" s="31">
        <v>0</v>
      </c>
      <c r="H210" s="31">
        <v>0</v>
      </c>
      <c r="I210" s="32">
        <v>358.71659999999997</v>
      </c>
      <c r="J210" s="14">
        <v>0</v>
      </c>
      <c r="K210" s="14">
        <f>F210*Dane!$C$14+G210*Dane!$C$15+H210*Dane!$C$16</f>
        <v>0</v>
      </c>
      <c r="L210" s="41">
        <f>F210*Dane!$F$14+G210*Dane!$F$15+H210*Dane!$F$17</f>
        <v>0</v>
      </c>
      <c r="M210" s="41">
        <f>F210*Dane!$H$14+G210*Dane!$H$15+H210*Dane!$H$16+(F210+G210+H210)*Dane!$C$22</f>
        <v>0</v>
      </c>
      <c r="N210" s="15">
        <f t="shared" si="62"/>
        <v>358.71659999999997</v>
      </c>
      <c r="O210" s="14">
        <f>IF(B210="W",N210*Dane!$D$2,N210*Dane!$H$2)</f>
        <v>71.743319999999997</v>
      </c>
      <c r="P210" s="14">
        <f t="shared" si="85"/>
        <v>430.45991999999995</v>
      </c>
      <c r="Q210" s="14">
        <f>IF(B210="W",N210*Dane!$C$23,N210*Dane!$C$23)</f>
        <v>0</v>
      </c>
      <c r="R210" s="14">
        <f>IF(B210="W",(N210*Dane!$D$3)-Q210,(N210*Dane!$H$3)-Q210)</f>
        <v>0</v>
      </c>
      <c r="S210" s="14">
        <f t="shared" si="63"/>
        <v>430.45991999999995</v>
      </c>
      <c r="T210" s="14">
        <f t="shared" si="86"/>
        <v>43.045991999999998</v>
      </c>
      <c r="U210" s="14">
        <f t="shared" si="87"/>
        <v>86.091983999999997</v>
      </c>
      <c r="V210" s="33">
        <f t="shared" si="88"/>
        <v>473.50591199999997</v>
      </c>
      <c r="W210" s="34">
        <f t="shared" si="89"/>
        <v>516.55190399999992</v>
      </c>
      <c r="X210" s="49">
        <v>1132</v>
      </c>
      <c r="Y210" s="159"/>
      <c r="Z210" s="35"/>
      <c r="AA210" s="160"/>
      <c r="AB210" s="89"/>
      <c r="AC210" s="17"/>
      <c r="AD210" s="17"/>
    </row>
    <row r="211" spans="1:30" ht="29.25" customHeight="1">
      <c r="A211" s="178">
        <f t="shared" si="95"/>
        <v>208</v>
      </c>
      <c r="B211" s="11" t="s">
        <v>100</v>
      </c>
      <c r="C211" s="24" t="s">
        <v>197</v>
      </c>
      <c r="D211" s="36" t="s">
        <v>517</v>
      </c>
      <c r="E211" s="86"/>
      <c r="F211" s="12">
        <v>0</v>
      </c>
      <c r="G211" s="31">
        <v>0</v>
      </c>
      <c r="H211" s="31">
        <v>0</v>
      </c>
      <c r="I211" s="32">
        <v>855.52499999999998</v>
      </c>
      <c r="J211" s="14">
        <v>0</v>
      </c>
      <c r="K211" s="14">
        <f>F211*Dane!$C$14+G211*Dane!$C$15+H211*Dane!$C$16</f>
        <v>0</v>
      </c>
      <c r="L211" s="41">
        <f>F211*Dane!$F$14+G211*Dane!$F$15+H211*Dane!$F$17</f>
        <v>0</v>
      </c>
      <c r="M211" s="41">
        <f>F211*Dane!$H$14+G211*Dane!$H$15+H211*Dane!$H$16+(F211+G211+H211)*Dane!$C$22</f>
        <v>0</v>
      </c>
      <c r="N211" s="15">
        <f t="shared" si="62"/>
        <v>855.52499999999998</v>
      </c>
      <c r="O211" s="14">
        <f>IF(B211="W",N211*Dane!$D$2,N211*Dane!$H$2)</f>
        <v>171.10500000000002</v>
      </c>
      <c r="P211" s="14">
        <f t="shared" si="85"/>
        <v>1026.6300000000001</v>
      </c>
      <c r="Q211" s="14">
        <f>IF(B211="W",N211*Dane!$C$23,N211*Dane!$C$23)</f>
        <v>0</v>
      </c>
      <c r="R211" s="14">
        <f>IF(B211="W",(N211*Dane!$D$3)-Q211,(N211*Dane!$H$3)-Q211)</f>
        <v>0</v>
      </c>
      <c r="S211" s="14">
        <f t="shared" si="63"/>
        <v>1026.6300000000001</v>
      </c>
      <c r="T211" s="14">
        <f t="shared" si="86"/>
        <v>102.66300000000001</v>
      </c>
      <c r="U211" s="14">
        <f t="shared" si="87"/>
        <v>205.32600000000002</v>
      </c>
      <c r="V211" s="33">
        <f t="shared" si="88"/>
        <v>1129.2930000000001</v>
      </c>
      <c r="W211" s="34">
        <f t="shared" si="89"/>
        <v>1231.9560000000001</v>
      </c>
      <c r="X211" s="49">
        <v>2534</v>
      </c>
      <c r="Y211" s="159"/>
      <c r="Z211" s="35"/>
      <c r="AA211" s="160"/>
      <c r="AB211" s="89"/>
      <c r="AC211" s="17"/>
      <c r="AD211" s="17"/>
    </row>
    <row r="212" spans="1:30" ht="29.25" customHeight="1">
      <c r="A212" s="178">
        <f t="shared" si="95"/>
        <v>209</v>
      </c>
      <c r="B212" s="11" t="s">
        <v>100</v>
      </c>
      <c r="C212" s="24" t="s">
        <v>198</v>
      </c>
      <c r="D212" s="36" t="s">
        <v>518</v>
      </c>
      <c r="E212" s="86"/>
      <c r="F212" s="12">
        <v>0</v>
      </c>
      <c r="G212" s="31">
        <v>0</v>
      </c>
      <c r="H212" s="31">
        <v>0</v>
      </c>
      <c r="I212" s="32">
        <v>86.246984999999995</v>
      </c>
      <c r="J212" s="14">
        <v>0</v>
      </c>
      <c r="K212" s="14">
        <f>F212*Dane!$C$14+G212*Dane!$C$15+H212*Dane!$C$16</f>
        <v>0</v>
      </c>
      <c r="L212" s="41">
        <f>F212*Dane!$F$14+G212*Dane!$F$15+H212*Dane!$F$17</f>
        <v>0</v>
      </c>
      <c r="M212" s="41">
        <f>F212*Dane!$H$14+G212*Dane!$H$15+H212*Dane!$H$16+(F212+G212+H212)*Dane!$C$22</f>
        <v>0</v>
      </c>
      <c r="N212" s="15">
        <f t="shared" si="62"/>
        <v>86.246984999999995</v>
      </c>
      <c r="O212" s="14">
        <f>IF(B212="W",N212*Dane!$D$2,N212*Dane!$H$2)</f>
        <v>17.249396999999998</v>
      </c>
      <c r="P212" s="14">
        <f t="shared" si="85"/>
        <v>103.496382</v>
      </c>
      <c r="Q212" s="14">
        <f>IF(B212="W",N212*Dane!$C$23,N212*Dane!$C$23)</f>
        <v>0</v>
      </c>
      <c r="R212" s="14">
        <f>IF(B212="W",(N212*Dane!$D$3)-Q212,(N212*Dane!$H$3)-Q212)</f>
        <v>0</v>
      </c>
      <c r="S212" s="14">
        <f t="shared" si="63"/>
        <v>103.496382</v>
      </c>
      <c r="T212" s="14">
        <f t="shared" si="86"/>
        <v>10.349638200000001</v>
      </c>
      <c r="U212" s="14">
        <f t="shared" si="87"/>
        <v>20.699276400000002</v>
      </c>
      <c r="V212" s="33">
        <f t="shared" si="88"/>
        <v>113.8460202</v>
      </c>
      <c r="W212" s="34">
        <f t="shared" si="89"/>
        <v>124.1956584</v>
      </c>
      <c r="X212" s="49">
        <v>123</v>
      </c>
      <c r="Y212" s="159"/>
      <c r="Z212" s="35"/>
      <c r="AA212" s="160"/>
      <c r="AB212" s="89"/>
      <c r="AC212" s="17"/>
      <c r="AD212" s="17"/>
    </row>
    <row r="213" spans="1:30" ht="29.25" customHeight="1">
      <c r="A213" s="178">
        <f t="shared" si="95"/>
        <v>210</v>
      </c>
      <c r="B213" s="11" t="s">
        <v>100</v>
      </c>
      <c r="C213" s="24" t="s">
        <v>1598</v>
      </c>
      <c r="D213" s="36" t="s">
        <v>1599</v>
      </c>
      <c r="E213" s="86"/>
      <c r="F213" s="12">
        <v>0</v>
      </c>
      <c r="G213" s="31">
        <v>0</v>
      </c>
      <c r="H213" s="31">
        <v>0</v>
      </c>
      <c r="I213" s="32">
        <v>167.07900000000001</v>
      </c>
      <c r="J213" s="14">
        <v>0</v>
      </c>
      <c r="K213" s="14">
        <f>F213*Dane!$C$14+G213*Dane!$C$15+H213*Dane!$C$16</f>
        <v>0</v>
      </c>
      <c r="L213" s="41">
        <f>F213*Dane!$F$14+G213*Dane!$F$15+H213*Dane!$F$17</f>
        <v>0</v>
      </c>
      <c r="M213" s="41">
        <f>F213*Dane!$H$14+G213*Dane!$H$15+H213*Dane!$H$16+(F213+G213+H213)*Dane!$C$22</f>
        <v>0</v>
      </c>
      <c r="N213" s="15">
        <f t="shared" si="62"/>
        <v>167.07900000000001</v>
      </c>
      <c r="O213" s="14">
        <f>IF(B213="W",N213*Dane!$D$2,N213*Dane!$H$2)</f>
        <v>33.415800000000004</v>
      </c>
      <c r="P213" s="14">
        <f>SUM(N213:O213)</f>
        <v>200.4948</v>
      </c>
      <c r="Q213" s="14">
        <f>IF(B213="W",N213*Dane!$C$23,N213*Dane!$C$23)</f>
        <v>0</v>
      </c>
      <c r="R213" s="14">
        <f>IF(B213="W",(N213*Dane!$D$3)-Q213,(N213*Dane!$H$3)-Q213)</f>
        <v>0</v>
      </c>
      <c r="S213" s="14">
        <f t="shared" si="63"/>
        <v>200.4948</v>
      </c>
      <c r="T213" s="14">
        <f>S213*0.1</f>
        <v>20.049480000000003</v>
      </c>
      <c r="U213" s="14">
        <f>S213*0.2</f>
        <v>40.098960000000005</v>
      </c>
      <c r="V213" s="33">
        <f>SUM(S213:T213)</f>
        <v>220.54428000000001</v>
      </c>
      <c r="W213" s="34">
        <f>SUM(S213,U213)</f>
        <v>240.59376</v>
      </c>
      <c r="X213" s="49">
        <v>243</v>
      </c>
      <c r="Y213" s="159"/>
      <c r="Z213" s="35"/>
      <c r="AA213" s="160"/>
      <c r="AB213" s="89"/>
      <c r="AC213" s="17"/>
      <c r="AD213" s="17"/>
    </row>
    <row r="214" spans="1:30" ht="29.25" customHeight="1">
      <c r="A214" s="178">
        <f t="shared" si="95"/>
        <v>211</v>
      </c>
      <c r="B214" s="11" t="s">
        <v>99</v>
      </c>
      <c r="C214" s="24" t="s">
        <v>199</v>
      </c>
      <c r="D214" s="30" t="s">
        <v>519</v>
      </c>
      <c r="E214" s="85"/>
      <c r="F214" s="12">
        <v>0</v>
      </c>
      <c r="G214" s="13">
        <v>0</v>
      </c>
      <c r="H214" s="13">
        <v>0</v>
      </c>
      <c r="I214" s="32">
        <v>66.227699999999999</v>
      </c>
      <c r="J214" s="14">
        <v>0</v>
      </c>
      <c r="K214" s="14">
        <f>F214*Dane!$C$14+G214*Dane!$C$15+H214*Dane!$C$16</f>
        <v>0</v>
      </c>
      <c r="L214" s="41">
        <f>F214*Dane!$F$14+G214*Dane!$F$15+H214*Dane!$F$17</f>
        <v>0</v>
      </c>
      <c r="M214" s="41">
        <f>F214*Dane!$H$14+G214*Dane!$H$15+H214*Dane!$H$16+(F214+G214+H214)*Dane!$C$22</f>
        <v>0</v>
      </c>
      <c r="N214" s="15">
        <f t="shared" si="62"/>
        <v>66.227699999999999</v>
      </c>
      <c r="O214" s="14">
        <f>IF(B214="W",N214*Dane!$D$2,N214*Dane!$H$2)</f>
        <v>13.24554</v>
      </c>
      <c r="P214" s="14">
        <f t="shared" si="85"/>
        <v>79.473240000000004</v>
      </c>
      <c r="Q214" s="14">
        <f>IF(B214="W",N214*Dane!$C$23,N214*Dane!$C$23)</f>
        <v>0</v>
      </c>
      <c r="R214" s="14">
        <f>IF(B214="W",(N214*Dane!$D$3)-Q214,(N214*Dane!$H$3)-Q214)</f>
        <v>0</v>
      </c>
      <c r="S214" s="14">
        <f t="shared" si="63"/>
        <v>79.473240000000004</v>
      </c>
      <c r="T214" s="14">
        <f t="shared" si="86"/>
        <v>7.9473240000000009</v>
      </c>
      <c r="U214" s="14">
        <f t="shared" si="87"/>
        <v>15.894648000000002</v>
      </c>
      <c r="V214" s="33">
        <f t="shared" si="88"/>
        <v>87.420563999999999</v>
      </c>
      <c r="W214" s="34">
        <f t="shared" si="89"/>
        <v>95.367888000000008</v>
      </c>
      <c r="X214" s="49">
        <v>210</v>
      </c>
      <c r="Y214" s="159"/>
      <c r="Z214" s="35"/>
      <c r="AA214" s="160"/>
      <c r="AB214" s="89"/>
      <c r="AC214" s="17"/>
      <c r="AD214" s="17"/>
    </row>
    <row r="215" spans="1:30" ht="29.25" customHeight="1">
      <c r="A215" s="178">
        <f t="shared" si="95"/>
        <v>212</v>
      </c>
      <c r="B215" s="11" t="s">
        <v>100</v>
      </c>
      <c r="C215" s="24" t="s">
        <v>200</v>
      </c>
      <c r="D215" s="36" t="s">
        <v>520</v>
      </c>
      <c r="E215" s="86"/>
      <c r="F215" s="12">
        <v>0</v>
      </c>
      <c r="G215" s="31">
        <v>0</v>
      </c>
      <c r="H215" s="31">
        <v>0</v>
      </c>
      <c r="I215" s="32">
        <v>171.10499999999999</v>
      </c>
      <c r="J215" s="14">
        <v>0</v>
      </c>
      <c r="K215" s="14">
        <f>F215*Dane!$C$14+G215*Dane!$C$15+H215*Dane!$C$16</f>
        <v>0</v>
      </c>
      <c r="L215" s="41">
        <f>F215*Dane!$F$14+G215*Dane!$F$15+H215*Dane!$F$17</f>
        <v>0</v>
      </c>
      <c r="M215" s="41">
        <f>F215*Dane!$H$14+G215*Dane!$H$15+H215*Dane!$H$16+(F215+G215+H215)*Dane!$C$22</f>
        <v>0</v>
      </c>
      <c r="N215" s="15">
        <f t="shared" si="62"/>
        <v>171.10499999999999</v>
      </c>
      <c r="O215" s="14">
        <f>IF(B215="W",N215*Dane!$D$2,N215*Dane!$H$2)</f>
        <v>34.220999999999997</v>
      </c>
      <c r="P215" s="14">
        <f t="shared" si="85"/>
        <v>205.32599999999999</v>
      </c>
      <c r="Q215" s="14">
        <f>IF(B215="W",N215*Dane!$C$23,N215*Dane!$C$23)</f>
        <v>0</v>
      </c>
      <c r="R215" s="14">
        <f>IF(B215="W",(N215*Dane!$D$3)-Q215,(N215*Dane!$H$3)-Q215)</f>
        <v>0</v>
      </c>
      <c r="S215" s="14">
        <f t="shared" si="63"/>
        <v>205.32599999999999</v>
      </c>
      <c r="T215" s="14">
        <f t="shared" si="86"/>
        <v>20.532600000000002</v>
      </c>
      <c r="U215" s="14">
        <f t="shared" si="87"/>
        <v>41.065200000000004</v>
      </c>
      <c r="V215" s="33">
        <f t="shared" si="88"/>
        <v>225.8586</v>
      </c>
      <c r="W215" s="34">
        <f t="shared" si="89"/>
        <v>246.3912</v>
      </c>
      <c r="X215" s="49">
        <v>248</v>
      </c>
      <c r="Y215" s="159"/>
      <c r="Z215" s="35"/>
      <c r="AA215" s="160"/>
      <c r="AB215" s="89"/>
      <c r="AC215" s="17"/>
      <c r="AD215" s="17"/>
    </row>
    <row r="216" spans="1:30" ht="29.25" customHeight="1">
      <c r="A216" s="178">
        <f t="shared" si="95"/>
        <v>213</v>
      </c>
      <c r="B216" s="11" t="s">
        <v>100</v>
      </c>
      <c r="C216" s="24" t="s">
        <v>201</v>
      </c>
      <c r="D216" s="36" t="s">
        <v>521</v>
      </c>
      <c r="E216" s="86"/>
      <c r="F216" s="12">
        <v>0</v>
      </c>
      <c r="G216" s="31">
        <v>0</v>
      </c>
      <c r="H216" s="31">
        <v>0</v>
      </c>
      <c r="I216" s="32">
        <v>45.292499999999997</v>
      </c>
      <c r="J216" s="14">
        <v>0</v>
      </c>
      <c r="K216" s="14">
        <f>F216*Dane!$C$14+G216*Dane!$C$15+H216*Dane!$C$16</f>
        <v>0</v>
      </c>
      <c r="L216" s="41">
        <f>F216*Dane!$F$14+G216*Dane!$F$15+H216*Dane!$F$17</f>
        <v>0</v>
      </c>
      <c r="M216" s="41">
        <f>F216*Dane!$H$14+G216*Dane!$H$15+H216*Dane!$H$16+(F216+G216+H216)*Dane!$C$22</f>
        <v>0</v>
      </c>
      <c r="N216" s="15">
        <f t="shared" si="62"/>
        <v>45.292499999999997</v>
      </c>
      <c r="O216" s="14">
        <f>IF(B216="W",N216*Dane!$D$2,N216*Dane!$H$2)</f>
        <v>9.0585000000000004</v>
      </c>
      <c r="P216" s="14">
        <f t="shared" si="85"/>
        <v>54.350999999999999</v>
      </c>
      <c r="Q216" s="14">
        <f>IF(B216="W",N216*Dane!$C$23,N216*Dane!$C$23)</f>
        <v>0</v>
      </c>
      <c r="R216" s="14">
        <f>IF(B216="W",(N216*Dane!$D$3)-Q216,(N216*Dane!$H$3)-Q216)</f>
        <v>0</v>
      </c>
      <c r="S216" s="14">
        <f t="shared" si="63"/>
        <v>54.350999999999999</v>
      </c>
      <c r="T216" s="14">
        <f t="shared" si="86"/>
        <v>5.4351000000000003</v>
      </c>
      <c r="U216" s="14">
        <f t="shared" si="87"/>
        <v>10.870200000000001</v>
      </c>
      <c r="V216" s="33">
        <f t="shared" si="88"/>
        <v>59.786099999999998</v>
      </c>
      <c r="W216" s="34">
        <f t="shared" si="89"/>
        <v>65.221199999999996</v>
      </c>
      <c r="X216" s="49">
        <v>130</v>
      </c>
      <c r="Y216" s="159"/>
      <c r="Z216" s="35"/>
      <c r="AA216" s="160"/>
      <c r="AB216" s="89"/>
      <c r="AC216" s="17"/>
      <c r="AD216" s="17"/>
    </row>
    <row r="217" spans="1:30" ht="29.25" customHeight="1">
      <c r="A217" s="178">
        <f t="shared" si="95"/>
        <v>214</v>
      </c>
      <c r="B217" s="11" t="s">
        <v>100</v>
      </c>
      <c r="C217" s="24" t="s">
        <v>202</v>
      </c>
      <c r="D217" s="36" t="s">
        <v>522</v>
      </c>
      <c r="E217" s="86"/>
      <c r="F217" s="12">
        <v>0</v>
      </c>
      <c r="G217" s="31">
        <v>0</v>
      </c>
      <c r="H217" s="31">
        <v>0</v>
      </c>
      <c r="I217" s="32">
        <f>37.4*Dane!$D$4</f>
        <v>178.12872000000002</v>
      </c>
      <c r="J217" s="14">
        <v>0</v>
      </c>
      <c r="K217" s="14">
        <f>F217*Dane!$C$14+G217*Dane!$C$15+H217*Dane!$C$16</f>
        <v>0</v>
      </c>
      <c r="L217" s="41">
        <f>F217*Dane!$F$14+G217*Dane!$F$15+H217*Dane!$F$17</f>
        <v>0</v>
      </c>
      <c r="M217" s="41">
        <f>F217*Dane!$H$14+G217*Dane!$H$15+H217*Dane!$H$16+(F217+G217+H217)*Dane!$C$22</f>
        <v>0</v>
      </c>
      <c r="N217" s="15">
        <f t="shared" ref="N217:N282" si="96">SUM(I217:M217)</f>
        <v>178.12872000000002</v>
      </c>
      <c r="O217" s="14">
        <f>IF(B217="W",N217*Dane!$D$2,N217*Dane!$H$2)</f>
        <v>35.625744000000005</v>
      </c>
      <c r="P217" s="14">
        <f t="shared" si="85"/>
        <v>213.75446400000001</v>
      </c>
      <c r="Q217" s="14">
        <f>IF(B217="W",N217*Dane!$C$23,N217*Dane!$C$23)</f>
        <v>0</v>
      </c>
      <c r="R217" s="14">
        <f>IF(B217="W",(N217*Dane!$D$3)-Q217,(N217*Dane!$H$3)-Q217)</f>
        <v>0</v>
      </c>
      <c r="S217" s="14">
        <f t="shared" ref="S217:S282" si="97">SUM(P217:R217)</f>
        <v>213.75446400000001</v>
      </c>
      <c r="T217" s="14">
        <f t="shared" si="86"/>
        <v>21.375446400000001</v>
      </c>
      <c r="U217" s="14">
        <f t="shared" si="87"/>
        <v>42.750892800000003</v>
      </c>
      <c r="V217" s="33">
        <f t="shared" si="88"/>
        <v>235.12991040000003</v>
      </c>
      <c r="W217" s="34">
        <f t="shared" si="89"/>
        <v>256.50535680000002</v>
      </c>
      <c r="X217" s="49">
        <v>263</v>
      </c>
      <c r="Y217" s="159"/>
      <c r="Z217" s="35"/>
      <c r="AA217" s="160"/>
      <c r="AB217" s="89"/>
      <c r="AC217" s="17"/>
      <c r="AD217" s="17"/>
    </row>
    <row r="218" spans="1:30" ht="29.25" customHeight="1">
      <c r="A218" s="178">
        <f t="shared" si="95"/>
        <v>215</v>
      </c>
      <c r="B218" s="11" t="s">
        <v>100</v>
      </c>
      <c r="C218" s="24" t="s">
        <v>203</v>
      </c>
      <c r="D218" s="36" t="s">
        <v>523</v>
      </c>
      <c r="E218" s="86"/>
      <c r="F218" s="12">
        <v>0</v>
      </c>
      <c r="G218" s="31">
        <v>0</v>
      </c>
      <c r="H218" s="31">
        <v>0</v>
      </c>
      <c r="I218" s="32">
        <v>160.56191250000001</v>
      </c>
      <c r="J218" s="14">
        <v>0</v>
      </c>
      <c r="K218" s="14">
        <f>F218*Dane!$C$14+G218*Dane!$C$15+H218*Dane!$C$16</f>
        <v>0</v>
      </c>
      <c r="L218" s="41">
        <f>F218*Dane!$F$14+G218*Dane!$F$15+H218*Dane!$F$17</f>
        <v>0</v>
      </c>
      <c r="M218" s="41">
        <f>F218*Dane!$H$14+G218*Dane!$H$15+H218*Dane!$H$16+(F218+G218+H218)*Dane!$C$22</f>
        <v>0</v>
      </c>
      <c r="N218" s="15">
        <f t="shared" si="96"/>
        <v>160.56191250000001</v>
      </c>
      <c r="O218" s="14">
        <f>IF(B218="W",N218*Dane!$D$2,N218*Dane!$H$2)</f>
        <v>32.112382500000002</v>
      </c>
      <c r="P218" s="14">
        <f t="shared" si="85"/>
        <v>192.674295</v>
      </c>
      <c r="Q218" s="14">
        <f>IF(B218="W",N218*Dane!$C$23,N218*Dane!$C$23)</f>
        <v>0</v>
      </c>
      <c r="R218" s="14">
        <f>IF(B218="W",(N218*Dane!$D$3)-Q218,(N218*Dane!$H$3)-Q218)</f>
        <v>0</v>
      </c>
      <c r="S218" s="14">
        <f t="shared" si="97"/>
        <v>192.674295</v>
      </c>
      <c r="T218" s="14">
        <f t="shared" si="86"/>
        <v>19.267429500000002</v>
      </c>
      <c r="U218" s="14">
        <f t="shared" si="87"/>
        <v>38.534859000000004</v>
      </c>
      <c r="V218" s="33">
        <f t="shared" si="88"/>
        <v>211.94172449999999</v>
      </c>
      <c r="W218" s="34">
        <f t="shared" si="89"/>
        <v>231.20915400000001</v>
      </c>
      <c r="X218" s="49">
        <v>641</v>
      </c>
      <c r="Y218" s="159">
        <f>X218*Dane!$D$6</f>
        <v>96.149999999999991</v>
      </c>
      <c r="Z218" s="35"/>
      <c r="AA218" s="160"/>
      <c r="AB218" s="89"/>
      <c r="AC218" s="17"/>
      <c r="AD218" s="17"/>
    </row>
    <row r="219" spans="1:30" ht="29.25" customHeight="1">
      <c r="A219" s="178">
        <f t="shared" si="95"/>
        <v>216</v>
      </c>
      <c r="B219" s="11" t="s">
        <v>99</v>
      </c>
      <c r="C219" s="24" t="s">
        <v>1293</v>
      </c>
      <c r="D219" s="30" t="s">
        <v>524</v>
      </c>
      <c r="E219" s="85"/>
      <c r="F219" s="12">
        <v>0</v>
      </c>
      <c r="G219" s="13">
        <v>1</v>
      </c>
      <c r="H219" s="13">
        <v>0.5</v>
      </c>
      <c r="I219" s="32">
        <v>75.497565000000009</v>
      </c>
      <c r="J219" s="14">
        <v>0</v>
      </c>
      <c r="K219" s="14">
        <f>F219*Dane!$C$14+G219*Dane!$C$15+H219*Dane!$C$16</f>
        <v>52</v>
      </c>
      <c r="L219" s="41">
        <f>F219*Dane!$F$14+G219*Dane!$F$15+H219*Dane!$F$17</f>
        <v>7.5</v>
      </c>
      <c r="M219" s="41">
        <f>F219*Dane!$H$14+G219*Dane!$H$15+H219*Dane!$H$16+(F219+G219+H219)*Dane!$C$22</f>
        <v>108</v>
      </c>
      <c r="N219" s="15">
        <f t="shared" si="96"/>
        <v>242.99756500000001</v>
      </c>
      <c r="O219" s="14">
        <f>IF(B219="W",N219*Dane!$D$2,N219*Dane!$H$2)</f>
        <v>48.599513000000002</v>
      </c>
      <c r="P219" s="14">
        <f t="shared" si="85"/>
        <v>291.59707800000001</v>
      </c>
      <c r="Q219" s="14">
        <f>IF(B219="W",N219*Dane!$C$23,N219*Dane!$C$23)</f>
        <v>0</v>
      </c>
      <c r="R219" s="14">
        <f>IF(B219="W",(N219*Dane!$D$3)-Q219,(N219*Dane!$H$3)-Q219)</f>
        <v>0</v>
      </c>
      <c r="S219" s="14">
        <f t="shared" si="97"/>
        <v>291.59707800000001</v>
      </c>
      <c r="T219" s="14">
        <f t="shared" si="86"/>
        <v>29.159707800000003</v>
      </c>
      <c r="U219" s="14">
        <f t="shared" si="87"/>
        <v>58.319415600000006</v>
      </c>
      <c r="V219" s="33">
        <f t="shared" si="88"/>
        <v>320.75678579999999</v>
      </c>
      <c r="W219" s="34">
        <f t="shared" si="89"/>
        <v>349.91649360000002</v>
      </c>
      <c r="X219" s="49">
        <v>1139.97</v>
      </c>
      <c r="Y219" s="159">
        <f>X219*Dane!$D$6</f>
        <v>170.99549999999999</v>
      </c>
      <c r="Z219" s="35">
        <f>X219*Dane!$D$7</f>
        <v>341.99099999999999</v>
      </c>
      <c r="AA219" s="160">
        <f>X219*Dane!$D$8</f>
        <v>683.98199999999997</v>
      </c>
      <c r="AB219" s="89"/>
      <c r="AC219" s="17"/>
      <c r="AD219" s="17"/>
    </row>
    <row r="220" spans="1:30" ht="29.25" customHeight="1">
      <c r="A220" s="178">
        <f t="shared" si="95"/>
        <v>217</v>
      </c>
      <c r="B220" s="11" t="s">
        <v>100</v>
      </c>
      <c r="C220" s="24" t="s">
        <v>1294</v>
      </c>
      <c r="D220" s="36" t="s">
        <v>525</v>
      </c>
      <c r="E220" s="86"/>
      <c r="F220" s="12">
        <v>0</v>
      </c>
      <c r="G220" s="31">
        <v>0</v>
      </c>
      <c r="H220" s="31">
        <v>0</v>
      </c>
      <c r="I220" s="32">
        <v>142.82235</v>
      </c>
      <c r="J220" s="14">
        <v>0</v>
      </c>
      <c r="K220" s="14">
        <f>F220*Dane!$C$14+G220*Dane!$C$15+H220*Dane!$C$16</f>
        <v>0</v>
      </c>
      <c r="L220" s="41">
        <f>F220*Dane!$F$14+G220*Dane!$F$15+H220*Dane!$F$17</f>
        <v>0</v>
      </c>
      <c r="M220" s="41">
        <f>F220*Dane!$H$14+G220*Dane!$H$15+H220*Dane!$H$16+(F220+G220+H220)*Dane!$C$22</f>
        <v>0</v>
      </c>
      <c r="N220" s="15">
        <f t="shared" si="96"/>
        <v>142.82235</v>
      </c>
      <c r="O220" s="14">
        <f>IF(B220="W",N220*Dane!$D$2,N220*Dane!$H$2)</f>
        <v>28.56447</v>
      </c>
      <c r="P220" s="14">
        <f t="shared" si="85"/>
        <v>171.38682</v>
      </c>
      <c r="Q220" s="14">
        <f>IF(B220="W",N220*Dane!$C$23,N220*Dane!$C$23)</f>
        <v>0</v>
      </c>
      <c r="R220" s="14">
        <f>IF(B220="W",(N220*Dane!$D$3)-Q220,(N220*Dane!$H$3)-Q220)</f>
        <v>0</v>
      </c>
      <c r="S220" s="14">
        <f t="shared" si="97"/>
        <v>171.38682</v>
      </c>
      <c r="T220" s="14">
        <f t="shared" si="86"/>
        <v>17.138681999999999</v>
      </c>
      <c r="U220" s="14">
        <f t="shared" si="87"/>
        <v>34.277363999999999</v>
      </c>
      <c r="V220" s="33">
        <f t="shared" si="88"/>
        <v>188.52550199999999</v>
      </c>
      <c r="W220" s="34">
        <f t="shared" si="89"/>
        <v>205.66418400000001</v>
      </c>
      <c r="X220" s="49">
        <v>410</v>
      </c>
      <c r="Y220" s="159">
        <f>X220*Dane!$D$6</f>
        <v>61.5</v>
      </c>
      <c r="Z220" s="35"/>
      <c r="AA220" s="160"/>
      <c r="AB220" s="89"/>
      <c r="AC220" s="17"/>
      <c r="AD220" s="17"/>
    </row>
    <row r="221" spans="1:30" ht="29.25" customHeight="1">
      <c r="A221" s="178">
        <f t="shared" si="95"/>
        <v>218</v>
      </c>
      <c r="B221" s="11" t="s">
        <v>100</v>
      </c>
      <c r="C221" s="24" t="s">
        <v>1295</v>
      </c>
      <c r="D221" s="36" t="s">
        <v>526</v>
      </c>
      <c r="E221" s="86"/>
      <c r="F221" s="12">
        <v>0</v>
      </c>
      <c r="G221" s="31">
        <v>0</v>
      </c>
      <c r="H221" s="31">
        <v>0</v>
      </c>
      <c r="I221" s="32">
        <f>113*Dane!$D$4</f>
        <v>538.19640000000004</v>
      </c>
      <c r="J221" s="14">
        <v>0</v>
      </c>
      <c r="K221" s="14">
        <f>F221*Dane!$C$14+G221*Dane!$C$15+H221*Dane!$C$16</f>
        <v>0</v>
      </c>
      <c r="L221" s="41">
        <f>F221*Dane!$F$14+G221*Dane!$F$15+H221*Dane!$F$17</f>
        <v>0</v>
      </c>
      <c r="M221" s="41">
        <f>F221*Dane!$H$14+G221*Dane!$H$15+H221*Dane!$H$16+(F221+G221+H221)*Dane!$C$22</f>
        <v>0</v>
      </c>
      <c r="N221" s="15">
        <f t="shared" si="96"/>
        <v>538.19640000000004</v>
      </c>
      <c r="O221" s="14">
        <f>IF(B221="W",N221*Dane!$D$2,N221*Dane!$H$2)</f>
        <v>107.63928000000001</v>
      </c>
      <c r="P221" s="14">
        <f t="shared" si="85"/>
        <v>645.83568000000002</v>
      </c>
      <c r="Q221" s="14">
        <f>IF(B221="W",N221*Dane!$C$23,N221*Dane!$C$23)</f>
        <v>0</v>
      </c>
      <c r="R221" s="14">
        <f>IF(B221="W",(N221*Dane!$D$3)-Q221,(N221*Dane!$H$3)-Q221)</f>
        <v>0</v>
      </c>
      <c r="S221" s="14">
        <f t="shared" si="97"/>
        <v>645.83568000000002</v>
      </c>
      <c r="T221" s="14">
        <f t="shared" si="86"/>
        <v>64.583568</v>
      </c>
      <c r="U221" s="14">
        <f t="shared" si="87"/>
        <v>129.167136</v>
      </c>
      <c r="V221" s="33">
        <f t="shared" si="88"/>
        <v>710.41924800000004</v>
      </c>
      <c r="W221" s="34">
        <f t="shared" si="89"/>
        <v>775.00281600000005</v>
      </c>
      <c r="X221" s="49">
        <v>1033</v>
      </c>
      <c r="Y221" s="159">
        <f>X221*Dane!$D$6</f>
        <v>154.94999999999999</v>
      </c>
      <c r="Z221" s="35">
        <f>X221*Dane!$D$7</f>
        <v>309.89999999999998</v>
      </c>
      <c r="AA221" s="160">
        <f>X221*Dane!$D$8</f>
        <v>619.79999999999995</v>
      </c>
      <c r="AB221" s="89"/>
      <c r="AC221" s="17"/>
      <c r="AD221" s="17"/>
    </row>
    <row r="222" spans="1:30" ht="29.25" customHeight="1">
      <c r="A222" s="178">
        <f t="shared" si="95"/>
        <v>219</v>
      </c>
      <c r="B222" s="11" t="s">
        <v>100</v>
      </c>
      <c r="C222" s="24" t="s">
        <v>1296</v>
      </c>
      <c r="D222" s="36" t="s">
        <v>527</v>
      </c>
      <c r="E222" s="86"/>
      <c r="F222" s="12">
        <v>0</v>
      </c>
      <c r="G222" s="31">
        <v>0</v>
      </c>
      <c r="H222" s="31">
        <v>0</v>
      </c>
      <c r="I222" s="32">
        <f>96.8*Dane!$D$4</f>
        <v>461.03904</v>
      </c>
      <c r="J222" s="14">
        <v>0</v>
      </c>
      <c r="K222" s="14">
        <f>F222*Dane!$C$14+G222*Dane!$C$15+H222*Dane!$C$16</f>
        <v>0</v>
      </c>
      <c r="L222" s="41">
        <f>F222*Dane!$F$14+G222*Dane!$F$15+H222*Dane!$F$17</f>
        <v>0</v>
      </c>
      <c r="M222" s="41">
        <f>F222*Dane!$H$14+G222*Dane!$H$15+H222*Dane!$H$16+(F222+G222+H222)*Dane!$C$22</f>
        <v>0</v>
      </c>
      <c r="N222" s="15">
        <f t="shared" si="96"/>
        <v>461.03904</v>
      </c>
      <c r="O222" s="14">
        <f>IF(B222="W",N222*Dane!$D$2,N222*Dane!$H$2)</f>
        <v>92.207808</v>
      </c>
      <c r="P222" s="14">
        <f t="shared" si="85"/>
        <v>553.246848</v>
      </c>
      <c r="Q222" s="14">
        <f>IF(B222="W",N222*Dane!$C$23,N222*Dane!$C$23)</f>
        <v>0</v>
      </c>
      <c r="R222" s="14">
        <f>IF(B222="W",(N222*Dane!$D$3)-Q222,(N222*Dane!$H$3)-Q222)</f>
        <v>0</v>
      </c>
      <c r="S222" s="14">
        <f t="shared" si="97"/>
        <v>553.246848</v>
      </c>
      <c r="T222" s="14">
        <f t="shared" si="86"/>
        <v>55.3246848</v>
      </c>
      <c r="U222" s="14">
        <f t="shared" si="87"/>
        <v>110.6493696</v>
      </c>
      <c r="V222" s="33">
        <f t="shared" si="88"/>
        <v>608.5715328</v>
      </c>
      <c r="W222" s="34">
        <f t="shared" si="89"/>
        <v>663.8962176</v>
      </c>
      <c r="X222" s="49">
        <v>739</v>
      </c>
      <c r="Y222" s="159">
        <f>X222*Dane!$D$6</f>
        <v>110.85</v>
      </c>
      <c r="Z222" s="35">
        <f>X222*Dane!$D$7</f>
        <v>221.7</v>
      </c>
      <c r="AA222" s="160">
        <f>X222*Dane!$D$8</f>
        <v>443.4</v>
      </c>
      <c r="AB222" s="89"/>
      <c r="AC222" s="17"/>
      <c r="AD222" s="17"/>
    </row>
    <row r="223" spans="1:30" ht="29.25" customHeight="1">
      <c r="A223" s="178">
        <f t="shared" si="95"/>
        <v>220</v>
      </c>
      <c r="B223" s="11" t="s">
        <v>100</v>
      </c>
      <c r="C223" s="24" t="s">
        <v>1297</v>
      </c>
      <c r="D223" s="36" t="s">
        <v>528</v>
      </c>
      <c r="E223" s="86"/>
      <c r="F223" s="12">
        <v>0</v>
      </c>
      <c r="G223" s="31">
        <v>0</v>
      </c>
      <c r="H223" s="31">
        <v>0</v>
      </c>
      <c r="I223" s="32">
        <f>96.8*Dane!$D$4</f>
        <v>461.03904</v>
      </c>
      <c r="J223" s="14">
        <v>0</v>
      </c>
      <c r="K223" s="14">
        <f>F223*Dane!$C$14+G223*Dane!$C$15+H223*Dane!$C$16</f>
        <v>0</v>
      </c>
      <c r="L223" s="41">
        <f>F223*Dane!$F$14+G223*Dane!$F$15+H223*Dane!$F$17</f>
        <v>0</v>
      </c>
      <c r="M223" s="41">
        <f>F223*Dane!$H$14+G223*Dane!$H$15+H223*Dane!$H$16+(F223+G223+H223)*Dane!$C$22</f>
        <v>0</v>
      </c>
      <c r="N223" s="15">
        <f t="shared" si="96"/>
        <v>461.03904</v>
      </c>
      <c r="O223" s="14">
        <f>IF(B223="W",N223*Dane!$D$2,N223*Dane!$H$2)</f>
        <v>92.207808</v>
      </c>
      <c r="P223" s="14">
        <f t="shared" si="85"/>
        <v>553.246848</v>
      </c>
      <c r="Q223" s="14">
        <f>IF(B223="W",N223*Dane!$C$23,N223*Dane!$C$23)</f>
        <v>0</v>
      </c>
      <c r="R223" s="14">
        <f>IF(B223="W",(N223*Dane!$D$3)-Q223,(N223*Dane!$H$3)-Q223)</f>
        <v>0</v>
      </c>
      <c r="S223" s="14">
        <f t="shared" si="97"/>
        <v>553.246848</v>
      </c>
      <c r="T223" s="14">
        <f t="shared" si="86"/>
        <v>55.3246848</v>
      </c>
      <c r="U223" s="14">
        <f t="shared" si="87"/>
        <v>110.6493696</v>
      </c>
      <c r="V223" s="33">
        <f t="shared" si="88"/>
        <v>608.5715328</v>
      </c>
      <c r="W223" s="34">
        <f t="shared" si="89"/>
        <v>663.8962176</v>
      </c>
      <c r="X223" s="49">
        <v>758</v>
      </c>
      <c r="Y223" s="159">
        <f>X223*Dane!$D$6</f>
        <v>113.7</v>
      </c>
      <c r="Z223" s="35">
        <f>X223*Dane!$D$7</f>
        <v>227.4</v>
      </c>
      <c r="AA223" s="160">
        <f>X223*Dane!$D$8</f>
        <v>454.8</v>
      </c>
      <c r="AB223" s="89"/>
      <c r="AC223" s="17"/>
      <c r="AD223" s="17"/>
    </row>
    <row r="224" spans="1:30" ht="29.25" customHeight="1">
      <c r="A224" s="178">
        <f t="shared" si="95"/>
        <v>221</v>
      </c>
      <c r="B224" s="11" t="s">
        <v>100</v>
      </c>
      <c r="C224" s="24" t="s">
        <v>204</v>
      </c>
      <c r="D224" s="36" t="s">
        <v>529</v>
      </c>
      <c r="E224" s="86"/>
      <c r="F224" s="12">
        <v>0</v>
      </c>
      <c r="G224" s="31">
        <v>0</v>
      </c>
      <c r="H224" s="31">
        <v>0</v>
      </c>
      <c r="I224" s="32">
        <v>810.23249999999996</v>
      </c>
      <c r="J224" s="14">
        <v>0</v>
      </c>
      <c r="K224" s="14">
        <f>F224*Dane!$C$14+G224*Dane!$C$15+H224*Dane!$C$16</f>
        <v>0</v>
      </c>
      <c r="L224" s="41">
        <f>F224*Dane!$F$14+G224*Dane!$F$15+H224*Dane!$F$17</f>
        <v>0</v>
      </c>
      <c r="M224" s="41">
        <f>F224*Dane!$H$14+G224*Dane!$H$15+H224*Dane!$H$16+(F224+G224+H224)*Dane!$C$22</f>
        <v>0</v>
      </c>
      <c r="N224" s="15">
        <f t="shared" si="96"/>
        <v>810.23249999999996</v>
      </c>
      <c r="O224" s="14">
        <f>IF(B224="W",N224*Dane!$D$2,N224*Dane!$H$2)</f>
        <v>162.04650000000001</v>
      </c>
      <c r="P224" s="14">
        <f t="shared" si="85"/>
        <v>972.279</v>
      </c>
      <c r="Q224" s="14">
        <f>IF(B224="W",N224*Dane!$C$23,N224*Dane!$C$23)</f>
        <v>0</v>
      </c>
      <c r="R224" s="14">
        <f>IF(B224="W",(N224*Dane!$D$3)-Q224,(N224*Dane!$H$3)-Q224)</f>
        <v>0</v>
      </c>
      <c r="S224" s="14">
        <f t="shared" si="97"/>
        <v>972.279</v>
      </c>
      <c r="T224" s="14">
        <f t="shared" si="86"/>
        <v>97.227900000000005</v>
      </c>
      <c r="U224" s="14">
        <f t="shared" si="87"/>
        <v>194.45580000000001</v>
      </c>
      <c r="V224" s="33">
        <f t="shared" si="88"/>
        <v>1069.5069000000001</v>
      </c>
      <c r="W224" s="34">
        <f t="shared" si="89"/>
        <v>1166.7348</v>
      </c>
      <c r="X224" s="49">
        <v>2335</v>
      </c>
      <c r="Y224" s="159">
        <f>X224*Dane!$D$6</f>
        <v>350.25</v>
      </c>
      <c r="Z224" s="35"/>
      <c r="AA224" s="160"/>
      <c r="AB224" s="89"/>
      <c r="AC224" s="17"/>
      <c r="AD224" s="17"/>
    </row>
    <row r="225" spans="1:30" ht="45">
      <c r="A225" s="178">
        <f t="shared" si="95"/>
        <v>222</v>
      </c>
      <c r="B225" s="11" t="s">
        <v>100</v>
      </c>
      <c r="C225" s="24" t="s">
        <v>1298</v>
      </c>
      <c r="D225" s="36" t="s">
        <v>530</v>
      </c>
      <c r="E225" s="86"/>
      <c r="F225" s="12">
        <v>0</v>
      </c>
      <c r="G225" s="31">
        <v>0</v>
      </c>
      <c r="H225" s="31">
        <v>0</v>
      </c>
      <c r="I225" s="32">
        <v>4876.4925000000003</v>
      </c>
      <c r="J225" s="14">
        <v>0</v>
      </c>
      <c r="K225" s="14">
        <f>F225*Dane!$C$14+G225*Dane!$C$15+H225*Dane!$C$16</f>
        <v>0</v>
      </c>
      <c r="L225" s="41">
        <f>F225*Dane!$F$14+G225*Dane!$F$15+H225*Dane!$F$17</f>
        <v>0</v>
      </c>
      <c r="M225" s="41">
        <f>F225*Dane!$H$14+G225*Dane!$H$15+H225*Dane!$H$16+(F225+G225+H225)*Dane!$C$22</f>
        <v>0</v>
      </c>
      <c r="N225" s="15">
        <f t="shared" si="96"/>
        <v>4876.4925000000003</v>
      </c>
      <c r="O225" s="14">
        <f>IF(B225="W",N225*Dane!$D$2,N225*Dane!$H$2)</f>
        <v>975.2985000000001</v>
      </c>
      <c r="P225" s="14">
        <f t="shared" si="85"/>
        <v>5851.7910000000002</v>
      </c>
      <c r="Q225" s="14">
        <f>IF(B225="W",N225*Dane!$C$23,N225*Dane!$C$23)</f>
        <v>0</v>
      </c>
      <c r="R225" s="14">
        <f>IF(B225="W",(N225*Dane!$D$3)-Q225,(N225*Dane!$H$3)-Q225)</f>
        <v>0</v>
      </c>
      <c r="S225" s="14">
        <f t="shared" si="97"/>
        <v>5851.7910000000002</v>
      </c>
      <c r="T225" s="14">
        <f t="shared" si="86"/>
        <v>585.17910000000006</v>
      </c>
      <c r="U225" s="14">
        <f t="shared" si="87"/>
        <v>1170.3582000000001</v>
      </c>
      <c r="V225" s="33">
        <f t="shared" si="88"/>
        <v>6436.9701000000005</v>
      </c>
      <c r="W225" s="34">
        <f t="shared" si="89"/>
        <v>7022.1491999999998</v>
      </c>
      <c r="X225" s="49">
        <v>7967</v>
      </c>
      <c r="Y225" s="159">
        <f>X225*Dane!$D$6</f>
        <v>1195.05</v>
      </c>
      <c r="Z225" s="35">
        <f>X225*Dane!$D$7</f>
        <v>2390.1</v>
      </c>
      <c r="AA225" s="160">
        <f>X225*Dane!$D$8</f>
        <v>4780.2</v>
      </c>
      <c r="AB225" s="89"/>
      <c r="AC225" s="17"/>
      <c r="AD225" s="17"/>
    </row>
    <row r="226" spans="1:30" ht="29.25" customHeight="1">
      <c r="A226" s="178">
        <f t="shared" si="95"/>
        <v>223</v>
      </c>
      <c r="B226" s="11" t="s">
        <v>99</v>
      </c>
      <c r="C226" s="24" t="s">
        <v>205</v>
      </c>
      <c r="D226" s="30" t="s">
        <v>531</v>
      </c>
      <c r="E226" s="85"/>
      <c r="F226" s="12">
        <v>0</v>
      </c>
      <c r="G226" s="13">
        <v>1</v>
      </c>
      <c r="H226" s="13">
        <v>0</v>
      </c>
      <c r="I226" s="32">
        <v>11.15202</v>
      </c>
      <c r="J226" s="14">
        <v>0</v>
      </c>
      <c r="K226" s="14">
        <f>F226*Dane!$C$14+G226*Dane!$C$15+H226*Dane!$C$16</f>
        <v>33</v>
      </c>
      <c r="L226" s="41">
        <f>F226*Dane!$F$14+G226*Dane!$F$15+H226*Dane!$F$17</f>
        <v>5</v>
      </c>
      <c r="M226" s="41">
        <f>F226*Dane!$H$14+G226*Dane!$H$15+H226*Dane!$H$16+(F226+G226+H226)*Dane!$C$22</f>
        <v>72</v>
      </c>
      <c r="N226" s="15">
        <f t="shared" si="96"/>
        <v>121.15201999999999</v>
      </c>
      <c r="O226" s="14">
        <f>IF(B226="W",N226*Dane!$D$2,N226*Dane!$H$2)</f>
        <v>24.230404</v>
      </c>
      <c r="P226" s="14">
        <f t="shared" si="85"/>
        <v>145.38242399999999</v>
      </c>
      <c r="Q226" s="14">
        <f>IF(B226="W",N226*Dane!$C$23,N226*Dane!$C$23)</f>
        <v>0</v>
      </c>
      <c r="R226" s="14">
        <f>IF(B226="W",(N226*Dane!$D$3)-Q226,(N226*Dane!$H$3)-Q226)</f>
        <v>0</v>
      </c>
      <c r="S226" s="14">
        <f t="shared" si="97"/>
        <v>145.38242399999999</v>
      </c>
      <c r="T226" s="14">
        <f t="shared" si="86"/>
        <v>14.5382424</v>
      </c>
      <c r="U226" s="14">
        <f t="shared" si="87"/>
        <v>29.076484799999999</v>
      </c>
      <c r="V226" s="33">
        <f t="shared" si="88"/>
        <v>159.92066639999999</v>
      </c>
      <c r="W226" s="34">
        <f t="shared" si="89"/>
        <v>174.45890879999999</v>
      </c>
      <c r="X226" s="49">
        <v>694</v>
      </c>
      <c r="Y226" s="159">
        <f>X226*Dane!$D$6</f>
        <v>104.1</v>
      </c>
      <c r="Z226" s="35">
        <f>X226*Dane!$D$7</f>
        <v>208.2</v>
      </c>
      <c r="AA226" s="160">
        <f>X226*Dane!$D$8</f>
        <v>416.4</v>
      </c>
      <c r="AB226" s="89"/>
      <c r="AC226" s="17"/>
      <c r="AD226" s="17"/>
    </row>
    <row r="227" spans="1:30" ht="29.25" customHeight="1">
      <c r="A227" s="178">
        <f t="shared" si="95"/>
        <v>224</v>
      </c>
      <c r="B227" s="11" t="s">
        <v>99</v>
      </c>
      <c r="C227" s="24" t="s">
        <v>1723</v>
      </c>
      <c r="D227" s="30" t="s">
        <v>532</v>
      </c>
      <c r="E227" s="85"/>
      <c r="F227" s="12">
        <v>0</v>
      </c>
      <c r="G227" s="13">
        <v>3.5</v>
      </c>
      <c r="H227" s="13">
        <v>2</v>
      </c>
      <c r="I227" s="32">
        <v>125.017365</v>
      </c>
      <c r="J227" s="14">
        <v>0</v>
      </c>
      <c r="K227" s="14">
        <f>F227*Dane!$C$14+G227*Dane!$C$15+H227*Dane!$C$16</f>
        <v>191.5</v>
      </c>
      <c r="L227" s="41">
        <f>F227*Dane!$F$14+G227*Dane!$F$15+H227*Dane!$F$17</f>
        <v>27.5</v>
      </c>
      <c r="M227" s="41">
        <f>F227*Dane!$H$14+G227*Dane!$H$15+H227*Dane!$H$16+(F227+G227+H227)*Dane!$C$22</f>
        <v>396</v>
      </c>
      <c r="N227" s="15">
        <f t="shared" si="96"/>
        <v>740.01736499999993</v>
      </c>
      <c r="O227" s="14">
        <f>IF(B227="W",N227*Dane!$D$2,N227*Dane!$H$2)</f>
        <v>148.00347299999999</v>
      </c>
      <c r="P227" s="14">
        <f t="shared" si="85"/>
        <v>888.02083799999991</v>
      </c>
      <c r="Q227" s="14">
        <f>IF(B227="W",N227*Dane!$C$23,N227*Dane!$C$23)</f>
        <v>0</v>
      </c>
      <c r="R227" s="14">
        <f>IF(B227="W",(N227*Dane!$D$3)-Q227,(N227*Dane!$H$3)-Q227)</f>
        <v>0</v>
      </c>
      <c r="S227" s="14">
        <f t="shared" si="97"/>
        <v>888.02083799999991</v>
      </c>
      <c r="T227" s="14">
        <f t="shared" si="86"/>
        <v>88.802083799999991</v>
      </c>
      <c r="U227" s="14">
        <f t="shared" si="87"/>
        <v>177.60416759999998</v>
      </c>
      <c r="V227" s="33">
        <f t="shared" si="88"/>
        <v>976.8229217999999</v>
      </c>
      <c r="W227" s="34">
        <f t="shared" si="89"/>
        <v>1065.6250055999999</v>
      </c>
      <c r="X227" s="49">
        <v>2612</v>
      </c>
      <c r="Y227" s="159">
        <f>X227*Dane!$D$6</f>
        <v>391.8</v>
      </c>
      <c r="Z227" s="35">
        <f>X227*Dane!$D$7</f>
        <v>783.6</v>
      </c>
      <c r="AA227" s="160">
        <f>X227*Dane!$D$8</f>
        <v>1567.2</v>
      </c>
      <c r="AB227" s="89"/>
      <c r="AC227" s="17"/>
      <c r="AD227" s="17"/>
    </row>
    <row r="228" spans="1:30" ht="29.25" customHeight="1">
      <c r="A228" s="178">
        <f t="shared" si="95"/>
        <v>225</v>
      </c>
      <c r="B228" s="11" t="s">
        <v>99</v>
      </c>
      <c r="C228" s="24" t="s">
        <v>1839</v>
      </c>
      <c r="D228" s="30" t="s">
        <v>1838</v>
      </c>
      <c r="E228" s="85"/>
      <c r="F228" s="12">
        <v>0</v>
      </c>
      <c r="G228" s="13">
        <v>2.25</v>
      </c>
      <c r="H228" s="13">
        <v>1</v>
      </c>
      <c r="I228" s="32">
        <v>535.28</v>
      </c>
      <c r="J228" s="14">
        <v>0</v>
      </c>
      <c r="K228" s="14">
        <f>F228*Dane!$C$14+G228*Dane!$C$15+H228*Dane!$C$16</f>
        <v>112.25</v>
      </c>
      <c r="L228" s="41">
        <f>F228*Dane!$F$14+G228*Dane!$F$15+H228*Dane!$F$17</f>
        <v>16.25</v>
      </c>
      <c r="M228" s="41">
        <f>F228*Dane!$H$14+G228*Dane!$H$15+H228*Dane!$H$16+(F228+G228+H228)*Dane!$C$22</f>
        <v>234</v>
      </c>
      <c r="N228" s="15">
        <f t="shared" si="96"/>
        <v>897.78</v>
      </c>
      <c r="O228" s="14">
        <f>IF(B228="W",N228*Dane!$D$2,N228*Dane!$H$2)</f>
        <v>179.55600000000001</v>
      </c>
      <c r="P228" s="14">
        <f>SUM(N228:O228)</f>
        <v>1077.336</v>
      </c>
      <c r="Q228" s="14">
        <f>IF(B228="W",N228*Dane!$C$23,N228*Dane!$C$23)</f>
        <v>0</v>
      </c>
      <c r="R228" s="14">
        <f>IF(B228="W",(N228*Dane!$D$3)-Q228,(N228*Dane!$H$3)-Q228)</f>
        <v>0</v>
      </c>
      <c r="S228" s="14">
        <f t="shared" si="97"/>
        <v>1077.336</v>
      </c>
      <c r="T228" s="14">
        <f>S228*0.1</f>
        <v>107.73360000000001</v>
      </c>
      <c r="U228" s="14">
        <f>S228*0.2</f>
        <v>215.46720000000002</v>
      </c>
      <c r="V228" s="33">
        <f>SUM(S228:T228)</f>
        <v>1185.0696</v>
      </c>
      <c r="W228" s="34">
        <f>SUM(S228,U228)</f>
        <v>1292.8032000000001</v>
      </c>
      <c r="X228" s="49">
        <v>1319.32944</v>
      </c>
      <c r="Y228" s="159">
        <f>X228*Dane!$D$6</f>
        <v>197.899416</v>
      </c>
      <c r="Z228" s="35">
        <f>X228*Dane!$D$7</f>
        <v>395.798832</v>
      </c>
      <c r="AA228" s="160">
        <f>X228*Dane!$D$8</f>
        <v>791.59766400000001</v>
      </c>
      <c r="AB228" s="89"/>
      <c r="AC228" s="17"/>
      <c r="AD228" s="17"/>
    </row>
    <row r="229" spans="1:30" ht="29.25" customHeight="1">
      <c r="A229" s="178">
        <f t="shared" si="95"/>
        <v>226</v>
      </c>
      <c r="B229" s="11" t="s">
        <v>99</v>
      </c>
      <c r="C229" s="24" t="s">
        <v>2064</v>
      </c>
      <c r="D229" s="30" t="s">
        <v>2063</v>
      </c>
      <c r="E229" s="85"/>
      <c r="F229" s="12">
        <v>0</v>
      </c>
      <c r="G229" s="13">
        <v>1.5</v>
      </c>
      <c r="H229" s="13">
        <v>0.5</v>
      </c>
      <c r="I229" s="32">
        <v>800.55</v>
      </c>
      <c r="J229" s="14">
        <v>0</v>
      </c>
      <c r="K229" s="14">
        <f>F229*Dane!$C$14+G229*Dane!$C$15+H229*Dane!$C$16</f>
        <v>68.5</v>
      </c>
      <c r="L229" s="41">
        <f>F229*Dane!$F$14+G229*Dane!$F$15+H229*Dane!$F$17</f>
        <v>10</v>
      </c>
      <c r="M229" s="41">
        <f>F229*Dane!$H$14+G229*Dane!$H$15+H229*Dane!$H$16+(F229+G229+H229)*Dane!$C$22</f>
        <v>144</v>
      </c>
      <c r="N229" s="15">
        <f t="shared" ref="N229" si="98">SUM(I229:M229)</f>
        <v>1023.05</v>
      </c>
      <c r="O229" s="14">
        <f>IF(B229="W",N229*Dane!$D$2,N229*Dane!$H$2)</f>
        <v>204.61</v>
      </c>
      <c r="P229" s="14">
        <f>SUM(N229:O229)</f>
        <v>1227.6599999999999</v>
      </c>
      <c r="Q229" s="14">
        <f>IF(B229="W",N229*Dane!$C$23,N229*Dane!$C$23)</f>
        <v>0</v>
      </c>
      <c r="R229" s="14">
        <f>IF(B229="W",(N229*Dane!$D$3)-Q229,(N229*Dane!$H$3)-Q229)</f>
        <v>0</v>
      </c>
      <c r="S229" s="14">
        <f t="shared" ref="S229" si="99">SUM(P229:R229)</f>
        <v>1227.6599999999999</v>
      </c>
      <c r="T229" s="14">
        <f>S229*0.1</f>
        <v>122.76599999999999</v>
      </c>
      <c r="U229" s="14">
        <f>S229*0.2</f>
        <v>245.53199999999998</v>
      </c>
      <c r="V229" s="33">
        <f>SUM(S229:T229)</f>
        <v>1350.4259999999999</v>
      </c>
      <c r="W229" s="34">
        <f>SUM(S229,U229)</f>
        <v>1473.1919999999998</v>
      </c>
      <c r="X229" s="49">
        <v>6050</v>
      </c>
      <c r="Y229" s="159">
        <f>X229*Dane!$D$6</f>
        <v>907.5</v>
      </c>
      <c r="Z229" s="35">
        <f>X229*Dane!$D$7</f>
        <v>1815</v>
      </c>
      <c r="AA229" s="160">
        <f>X229*Dane!$D$8</f>
        <v>3630</v>
      </c>
      <c r="AB229" s="89"/>
      <c r="AC229" s="17"/>
      <c r="AD229" s="17"/>
    </row>
    <row r="230" spans="1:30" ht="29.25" customHeight="1">
      <c r="A230" s="178">
        <f t="shared" si="95"/>
        <v>227</v>
      </c>
      <c r="B230" s="11" t="s">
        <v>99</v>
      </c>
      <c r="C230" s="24" t="s">
        <v>1724</v>
      </c>
      <c r="D230" s="30" t="s">
        <v>1327</v>
      </c>
      <c r="E230" s="85"/>
      <c r="F230" s="12">
        <v>0</v>
      </c>
      <c r="G230" s="13">
        <v>2.5</v>
      </c>
      <c r="H230" s="13">
        <v>1</v>
      </c>
      <c r="I230" s="32">
        <v>297.65224499999999</v>
      </c>
      <c r="J230" s="14">
        <v>0</v>
      </c>
      <c r="K230" s="14">
        <f>F230*Dane!$C$14+G230*Dane!$C$15+H230*Dane!$C$16</f>
        <v>120.5</v>
      </c>
      <c r="L230" s="41">
        <f>F230*Dane!$F$14+G230*Dane!$F$15+H230*Dane!$F$17</f>
        <v>17.5</v>
      </c>
      <c r="M230" s="41">
        <f>F230*Dane!$H$14+G230*Dane!$H$15+H230*Dane!$H$16+(F230+G230+H230)*Dane!$C$22</f>
        <v>252</v>
      </c>
      <c r="N230" s="15">
        <f t="shared" si="96"/>
        <v>687.65224499999999</v>
      </c>
      <c r="O230" s="14">
        <f>IF(B230="W",N230*Dane!$D$2,N230*Dane!$H$2)</f>
        <v>137.530449</v>
      </c>
      <c r="P230" s="14">
        <f t="shared" si="85"/>
        <v>825.18269399999997</v>
      </c>
      <c r="Q230" s="14">
        <f>IF(B230="W",N230*Dane!$C$23,N230*Dane!$C$23)</f>
        <v>0</v>
      </c>
      <c r="R230" s="14">
        <f>IF(B230="W",(N230*Dane!$D$3)-Q230,(N230*Dane!$H$3)-Q230)</f>
        <v>0</v>
      </c>
      <c r="S230" s="14">
        <f t="shared" si="97"/>
        <v>825.18269399999997</v>
      </c>
      <c r="T230" s="14">
        <f t="shared" si="86"/>
        <v>82.518269400000008</v>
      </c>
      <c r="U230" s="14">
        <f t="shared" si="87"/>
        <v>165.03653880000002</v>
      </c>
      <c r="V230" s="33">
        <f t="shared" si="88"/>
        <v>907.70096339999998</v>
      </c>
      <c r="W230" s="34">
        <f t="shared" si="89"/>
        <v>990.21923279999999</v>
      </c>
      <c r="X230" s="49">
        <v>2841</v>
      </c>
      <c r="Y230" s="159">
        <f>X230*Dane!$D$6</f>
        <v>426.15</v>
      </c>
      <c r="Z230" s="35">
        <f>X230*Dane!$D$7</f>
        <v>852.3</v>
      </c>
      <c r="AA230" s="160">
        <f>X230*Dane!$D$8</f>
        <v>1704.6</v>
      </c>
      <c r="AB230" s="89"/>
      <c r="AC230" s="17"/>
      <c r="AD230" s="17"/>
    </row>
    <row r="231" spans="1:30" ht="29.25" customHeight="1">
      <c r="A231" s="178">
        <f t="shared" si="95"/>
        <v>228</v>
      </c>
      <c r="B231" s="11" t="s">
        <v>99</v>
      </c>
      <c r="C231" s="24" t="s">
        <v>1726</v>
      </c>
      <c r="D231" s="30" t="s">
        <v>1328</v>
      </c>
      <c r="E231" s="85"/>
      <c r="F231" s="12">
        <v>0</v>
      </c>
      <c r="G231" s="13">
        <v>2.5</v>
      </c>
      <c r="H231" s="13">
        <v>1</v>
      </c>
      <c r="I231" s="32">
        <v>293.58598499999999</v>
      </c>
      <c r="J231" s="14">
        <v>0</v>
      </c>
      <c r="K231" s="14">
        <f>F231*Dane!$C$14+G231*Dane!$C$15+H231*Dane!$C$16</f>
        <v>120.5</v>
      </c>
      <c r="L231" s="41">
        <f>F231*Dane!$F$14+G231*Dane!$F$15+H231*Dane!$F$17</f>
        <v>17.5</v>
      </c>
      <c r="M231" s="41">
        <f>F231*Dane!$H$14+G231*Dane!$H$15+H231*Dane!$H$16+(F231+G231+H231)*Dane!$C$22</f>
        <v>252</v>
      </c>
      <c r="N231" s="15">
        <f t="shared" si="96"/>
        <v>683.58598499999994</v>
      </c>
      <c r="O231" s="14">
        <f>IF(B231="W",N231*Dane!$D$2,N231*Dane!$H$2)</f>
        <v>136.717197</v>
      </c>
      <c r="P231" s="14">
        <f t="shared" si="85"/>
        <v>820.30318199999988</v>
      </c>
      <c r="Q231" s="14">
        <f>IF(B231="W",N231*Dane!$C$23,N231*Dane!$C$23)</f>
        <v>0</v>
      </c>
      <c r="R231" s="14">
        <f>IF(B231="W",(N231*Dane!$D$3)-Q231,(N231*Dane!$H$3)-Q231)</f>
        <v>0</v>
      </c>
      <c r="S231" s="14">
        <f t="shared" si="97"/>
        <v>820.30318199999988</v>
      </c>
      <c r="T231" s="14">
        <f t="shared" si="86"/>
        <v>82.030318199999996</v>
      </c>
      <c r="U231" s="14">
        <f t="shared" si="87"/>
        <v>164.06063639999999</v>
      </c>
      <c r="V231" s="33">
        <f t="shared" si="88"/>
        <v>902.33350019999989</v>
      </c>
      <c r="W231" s="34">
        <f t="shared" si="89"/>
        <v>984.3638183999999</v>
      </c>
      <c r="X231" s="49">
        <v>2841</v>
      </c>
      <c r="Y231" s="159">
        <f>X231*Dane!$D$6</f>
        <v>426.15</v>
      </c>
      <c r="Z231" s="35">
        <f>X231*Dane!$D$7</f>
        <v>852.3</v>
      </c>
      <c r="AA231" s="160">
        <f>X231*Dane!$D$8</f>
        <v>1704.6</v>
      </c>
      <c r="AB231" s="89"/>
      <c r="AC231" s="17"/>
      <c r="AD231" s="17"/>
    </row>
    <row r="232" spans="1:30" ht="29.25" customHeight="1">
      <c r="A232" s="178">
        <f t="shared" si="95"/>
        <v>229</v>
      </c>
      <c r="B232" s="11" t="s">
        <v>99</v>
      </c>
      <c r="C232" s="24" t="s">
        <v>1833</v>
      </c>
      <c r="D232" s="30" t="s">
        <v>1832</v>
      </c>
      <c r="E232" s="85"/>
      <c r="F232" s="12">
        <v>0</v>
      </c>
      <c r="G232" s="13">
        <v>3</v>
      </c>
      <c r="H232" s="13">
        <v>1</v>
      </c>
      <c r="I232" s="32">
        <v>390.53206499999999</v>
      </c>
      <c r="J232" s="14">
        <v>0</v>
      </c>
      <c r="K232" s="14">
        <f>F232*Dane!$C$14+G232*Dane!$C$15+H232*Dane!$C$16</f>
        <v>137</v>
      </c>
      <c r="L232" s="41">
        <f>F232*Dane!$F$14+G232*Dane!$F$15+H232*Dane!$F$17</f>
        <v>20</v>
      </c>
      <c r="M232" s="41">
        <f>F232*Dane!$H$14+G232*Dane!$H$15+H232*Dane!$H$16+(F232+G232+H232)*Dane!$C$22</f>
        <v>288</v>
      </c>
      <c r="N232" s="15">
        <f t="shared" si="96"/>
        <v>835.53206499999999</v>
      </c>
      <c r="O232" s="14">
        <f>IF(B232="W",N232*Dane!$D$2,N232*Dane!$H$2)</f>
        <v>167.106413</v>
      </c>
      <c r="P232" s="14">
        <f>SUM(N232:O232)</f>
        <v>1002.638478</v>
      </c>
      <c r="Q232" s="14">
        <f>IF(B232="W",N232*Dane!$C$23,N232*Dane!$C$23)</f>
        <v>0</v>
      </c>
      <c r="R232" s="14">
        <f>IF(B232="W",(N232*Dane!$D$3)-Q232,(N232*Dane!$H$3)-Q232)</f>
        <v>0</v>
      </c>
      <c r="S232" s="14">
        <f t="shared" si="97"/>
        <v>1002.638478</v>
      </c>
      <c r="T232" s="14">
        <f>S232*0.1</f>
        <v>100.26384780000001</v>
      </c>
      <c r="U232" s="14">
        <f>S232*0.2</f>
        <v>200.52769560000002</v>
      </c>
      <c r="V232" s="33">
        <f>SUM(S232:T232)</f>
        <v>1102.9023258</v>
      </c>
      <c r="W232" s="34">
        <f>SUM(S232,U232)</f>
        <v>1203.1661736000001</v>
      </c>
      <c r="X232" s="48">
        <v>1239.2236366200002</v>
      </c>
      <c r="Y232" s="159">
        <f>X232*Dane!$D$6</f>
        <v>185.88354549300001</v>
      </c>
      <c r="Z232" s="35">
        <f>X232*Dane!$D$7</f>
        <v>371.76709098600003</v>
      </c>
      <c r="AA232" s="160">
        <f>X232*Dane!$D$8</f>
        <v>743.53418197200006</v>
      </c>
      <c r="AB232" s="89"/>
      <c r="AC232" s="17"/>
      <c r="AD232" s="17"/>
    </row>
    <row r="233" spans="1:30" ht="29.25" customHeight="1">
      <c r="A233" s="178">
        <f t="shared" si="95"/>
        <v>230</v>
      </c>
      <c r="B233" s="11" t="s">
        <v>99</v>
      </c>
      <c r="C233" s="24" t="s">
        <v>1835</v>
      </c>
      <c r="D233" s="30" t="s">
        <v>1834</v>
      </c>
      <c r="E233" s="85"/>
      <c r="F233" s="12">
        <v>0</v>
      </c>
      <c r="G233" s="13">
        <v>3</v>
      </c>
      <c r="H233" s="13">
        <v>1</v>
      </c>
      <c r="I233" s="32">
        <v>390.53206499999999</v>
      </c>
      <c r="J233" s="14">
        <v>0</v>
      </c>
      <c r="K233" s="14">
        <f>F233*Dane!$C$14+G233*Dane!$C$15+H233*Dane!$C$16</f>
        <v>137</v>
      </c>
      <c r="L233" s="41">
        <f>F233*Dane!$F$14+G233*Dane!$F$15+H233*Dane!$F$17</f>
        <v>20</v>
      </c>
      <c r="M233" s="41">
        <f>F233*Dane!$H$14+G233*Dane!$H$15+H233*Dane!$H$16+(F233+G233+H233)*Dane!$C$22</f>
        <v>288</v>
      </c>
      <c r="N233" s="15">
        <f t="shared" si="96"/>
        <v>835.53206499999999</v>
      </c>
      <c r="O233" s="14">
        <f>IF(B233="W",N233*Dane!$D$2,N233*Dane!$H$2)</f>
        <v>167.106413</v>
      </c>
      <c r="P233" s="14">
        <f>SUM(N233:O233)</f>
        <v>1002.638478</v>
      </c>
      <c r="Q233" s="14">
        <f>IF(B233="W",N233*Dane!$C$23,N233*Dane!$C$23)</f>
        <v>0</v>
      </c>
      <c r="R233" s="14">
        <f>IF(B233="W",(N233*Dane!$D$3)-Q233,(N233*Dane!$H$3)-Q233)</f>
        <v>0</v>
      </c>
      <c r="S233" s="14">
        <f t="shared" si="97"/>
        <v>1002.638478</v>
      </c>
      <c r="T233" s="14">
        <f>S233*0.1</f>
        <v>100.26384780000001</v>
      </c>
      <c r="U233" s="14">
        <f>S233*0.2</f>
        <v>200.52769560000002</v>
      </c>
      <c r="V233" s="33">
        <f>SUM(S233:T233)</f>
        <v>1102.9023258</v>
      </c>
      <c r="W233" s="34">
        <f>SUM(S233,U233)</f>
        <v>1203.1661736000001</v>
      </c>
      <c r="X233" s="48">
        <v>1239.2236366200002</v>
      </c>
      <c r="Y233" s="159">
        <f>X233*Dane!$D$6</f>
        <v>185.88354549300001</v>
      </c>
      <c r="Z233" s="35">
        <f>X233*Dane!$D$7</f>
        <v>371.76709098600003</v>
      </c>
      <c r="AA233" s="160">
        <f>X233*Dane!$D$8</f>
        <v>743.53418197200006</v>
      </c>
      <c r="AB233" s="89"/>
      <c r="AC233" s="17"/>
      <c r="AD233" s="17"/>
    </row>
    <row r="234" spans="1:30" ht="29.25" customHeight="1">
      <c r="A234" s="178">
        <f t="shared" si="95"/>
        <v>231</v>
      </c>
      <c r="B234" s="11" t="s">
        <v>99</v>
      </c>
      <c r="C234" s="24" t="s">
        <v>1299</v>
      </c>
      <c r="D234" s="37" t="s">
        <v>1451</v>
      </c>
      <c r="E234" s="87"/>
      <c r="F234" s="12">
        <v>0</v>
      </c>
      <c r="G234" s="13">
        <v>4</v>
      </c>
      <c r="H234" s="13">
        <v>0.75</v>
      </c>
      <c r="I234" s="32">
        <v>224.4</v>
      </c>
      <c r="J234" s="14">
        <v>0</v>
      </c>
      <c r="K234" s="14">
        <f>F234*Dane!$C$14+G234*Dane!$C$15+H234*Dane!$C$16</f>
        <v>160.5</v>
      </c>
      <c r="L234" s="41">
        <f>F234*Dane!$F$14+G234*Dane!$F$15+H234*Dane!$F$17</f>
        <v>23.75</v>
      </c>
      <c r="M234" s="41">
        <f>F234*Dane!$H$14+G234*Dane!$H$15+H234*Dane!$H$16+(F234+G234+H234)*Dane!$C$22</f>
        <v>342</v>
      </c>
      <c r="N234" s="15">
        <f t="shared" si="96"/>
        <v>750.65</v>
      </c>
      <c r="O234" s="14">
        <f>IF(B234="W",N234*Dane!$D$2,N234*Dane!$H$2)</f>
        <v>150.13</v>
      </c>
      <c r="P234" s="14">
        <f t="shared" si="85"/>
        <v>900.78</v>
      </c>
      <c r="Q234" s="14">
        <f>IF(B234="W",N234*Dane!$C$23,N234*Dane!$C$23)</f>
        <v>0</v>
      </c>
      <c r="R234" s="14">
        <f>IF(B234="W",(N234*Dane!$D$3)-Q234,(N234*Dane!$H$3)-Q234)</f>
        <v>0</v>
      </c>
      <c r="S234" s="14">
        <f t="shared" si="97"/>
        <v>900.78</v>
      </c>
      <c r="T234" s="14">
        <f t="shared" si="86"/>
        <v>90.078000000000003</v>
      </c>
      <c r="U234" s="14">
        <f t="shared" si="87"/>
        <v>180.15600000000001</v>
      </c>
      <c r="V234" s="33">
        <f t="shared" si="88"/>
        <v>990.85799999999995</v>
      </c>
      <c r="W234" s="34">
        <f t="shared" si="89"/>
        <v>1080.9359999999999</v>
      </c>
      <c r="X234" s="48">
        <v>3554</v>
      </c>
      <c r="Y234" s="159">
        <f>X234*Dane!$D$6</f>
        <v>533.1</v>
      </c>
      <c r="Z234" s="35">
        <f>X234*Dane!$D$7</f>
        <v>1066.2</v>
      </c>
      <c r="AA234" s="160">
        <f>X234*Dane!$D$8</f>
        <v>2132.4</v>
      </c>
      <c r="AB234" s="89"/>
      <c r="AC234" s="17"/>
      <c r="AD234" s="17"/>
    </row>
    <row r="235" spans="1:30" ht="29.25" customHeight="1">
      <c r="A235" s="178">
        <f t="shared" si="95"/>
        <v>232</v>
      </c>
      <c r="B235" s="11" t="s">
        <v>99</v>
      </c>
      <c r="C235" s="24" t="s">
        <v>1725</v>
      </c>
      <c r="D235" s="30" t="s">
        <v>533</v>
      </c>
      <c r="E235" s="85"/>
      <c r="F235" s="12">
        <v>0</v>
      </c>
      <c r="G235" s="13">
        <v>5</v>
      </c>
      <c r="H235" s="13">
        <v>1.5</v>
      </c>
      <c r="I235" s="32">
        <v>224.96281499999998</v>
      </c>
      <c r="J235" s="14">
        <v>40</v>
      </c>
      <c r="K235" s="14">
        <f>F235*Dane!$C$14+G235*Dane!$C$15+H235*Dane!$C$16</f>
        <v>222</v>
      </c>
      <c r="L235" s="41">
        <f>F235*Dane!$F$14+G235*Dane!$F$15+H235*Dane!$F$17</f>
        <v>32.5</v>
      </c>
      <c r="M235" s="41">
        <f>F235*Dane!$H$14+G235*Dane!$H$15+H235*Dane!$H$16+(F235+G235+H235)*Dane!$C$22</f>
        <v>468</v>
      </c>
      <c r="N235" s="15">
        <f t="shared" si="96"/>
        <v>987.46281499999998</v>
      </c>
      <c r="O235" s="14">
        <f>IF(B235="W",N235*Dane!$D$2,N235*Dane!$H$2)</f>
        <v>197.49256300000002</v>
      </c>
      <c r="P235" s="14">
        <f t="shared" si="85"/>
        <v>1184.9553780000001</v>
      </c>
      <c r="Q235" s="14">
        <f>IF(B235="W",N235*Dane!$C$23,N235*Dane!$C$23)</f>
        <v>0</v>
      </c>
      <c r="R235" s="14">
        <f>IF(B235="W",(N235*Dane!$D$3)-Q235,(N235*Dane!$H$3)-Q235)</f>
        <v>0</v>
      </c>
      <c r="S235" s="14">
        <f t="shared" si="97"/>
        <v>1184.9553780000001</v>
      </c>
      <c r="T235" s="14">
        <f t="shared" si="86"/>
        <v>118.49553780000002</v>
      </c>
      <c r="U235" s="14">
        <f t="shared" si="87"/>
        <v>236.99107560000004</v>
      </c>
      <c r="V235" s="33">
        <f t="shared" si="88"/>
        <v>1303.4509158000001</v>
      </c>
      <c r="W235" s="34">
        <f t="shared" si="89"/>
        <v>1421.9464536</v>
      </c>
      <c r="X235" s="49">
        <v>4437</v>
      </c>
      <c r="Y235" s="159">
        <f>X235*Dane!$D$6</f>
        <v>665.55</v>
      </c>
      <c r="Z235" s="35">
        <f>X235*Dane!$D$7</f>
        <v>1331.1</v>
      </c>
      <c r="AA235" s="160">
        <f>X235*Dane!$D$8</f>
        <v>2662.2</v>
      </c>
      <c r="AB235" s="89"/>
      <c r="AC235" s="17"/>
      <c r="AD235" s="17"/>
    </row>
    <row r="236" spans="1:30" ht="29.25" customHeight="1">
      <c r="A236" s="178">
        <f t="shared" si="95"/>
        <v>233</v>
      </c>
      <c r="B236" s="11" t="s">
        <v>99</v>
      </c>
      <c r="C236" s="24" t="s">
        <v>206</v>
      </c>
      <c r="D236" s="30" t="s">
        <v>534</v>
      </c>
      <c r="E236" s="85"/>
      <c r="F236" s="12">
        <v>0</v>
      </c>
      <c r="G236" s="13">
        <v>8</v>
      </c>
      <c r="H236" s="13">
        <v>4</v>
      </c>
      <c r="I236" s="32">
        <v>176.80178999999998</v>
      </c>
      <c r="J236" s="14">
        <v>0</v>
      </c>
      <c r="K236" s="14">
        <f>F236*Dane!$C$14+G236*Dane!$C$15+H236*Dane!$C$16</f>
        <v>416</v>
      </c>
      <c r="L236" s="41">
        <f>F236*Dane!$F$14+G236*Dane!$F$15+H236*Dane!$F$17</f>
        <v>60</v>
      </c>
      <c r="M236" s="41">
        <f>F236*Dane!$H$14+G236*Dane!$H$15+H236*Dane!$H$16+(F236+G236+H236)*Dane!$C$22</f>
        <v>864</v>
      </c>
      <c r="N236" s="15">
        <f t="shared" si="96"/>
        <v>1516.80179</v>
      </c>
      <c r="O236" s="14">
        <f>IF(B236="W",N236*Dane!$D$2,N236*Dane!$H$2)</f>
        <v>303.36035800000002</v>
      </c>
      <c r="P236" s="14">
        <f t="shared" si="85"/>
        <v>1820.1621479999999</v>
      </c>
      <c r="Q236" s="14">
        <f>IF(B236="W",N236*Dane!$C$23,N236*Dane!$C$23)</f>
        <v>0</v>
      </c>
      <c r="R236" s="14">
        <f>IF(B236="W",(N236*Dane!$D$3)-Q236,(N236*Dane!$H$3)-Q236)</f>
        <v>0</v>
      </c>
      <c r="S236" s="14">
        <f t="shared" si="97"/>
        <v>1820.1621479999999</v>
      </c>
      <c r="T236" s="14">
        <f t="shared" si="86"/>
        <v>182.0162148</v>
      </c>
      <c r="U236" s="14">
        <f t="shared" si="87"/>
        <v>364.0324296</v>
      </c>
      <c r="V236" s="33">
        <f t="shared" si="88"/>
        <v>2002.1783627999998</v>
      </c>
      <c r="W236" s="34">
        <f t="shared" si="89"/>
        <v>2184.1945775999998</v>
      </c>
      <c r="X236" s="49" t="s">
        <v>2095</v>
      </c>
      <c r="Y236" s="159">
        <v>277</v>
      </c>
      <c r="Z236" s="35"/>
      <c r="AA236" s="160">
        <v>1385</v>
      </c>
      <c r="AB236" s="89"/>
      <c r="AC236" s="17"/>
      <c r="AD236" s="17"/>
    </row>
    <row r="237" spans="1:30" ht="29.25" customHeight="1">
      <c r="A237" s="178">
        <f t="shared" si="95"/>
        <v>234</v>
      </c>
      <c r="B237" s="11" t="s">
        <v>99</v>
      </c>
      <c r="C237" s="24" t="s">
        <v>207</v>
      </c>
      <c r="D237" s="37" t="s">
        <v>535</v>
      </c>
      <c r="E237" s="87"/>
      <c r="F237" s="12">
        <v>0</v>
      </c>
      <c r="G237" s="13">
        <v>5.5</v>
      </c>
      <c r="H237" s="13">
        <v>4</v>
      </c>
      <c r="I237" s="32">
        <v>535.08559500000001</v>
      </c>
      <c r="J237" s="14">
        <v>0</v>
      </c>
      <c r="K237" s="14">
        <f>F237*Dane!$C$14+G237*Dane!$C$15+H237*Dane!$C$16</f>
        <v>333.5</v>
      </c>
      <c r="L237" s="41">
        <f>F237*Dane!$F$14+G237*Dane!$F$15+H237*Dane!$F$17</f>
        <v>47.5</v>
      </c>
      <c r="M237" s="41">
        <f>F237*Dane!$H$14+G237*Dane!$H$15+H237*Dane!$H$16+(F237+G237+H237)*Dane!$C$22</f>
        <v>684</v>
      </c>
      <c r="N237" s="15">
        <f t="shared" si="96"/>
        <v>1600.085595</v>
      </c>
      <c r="O237" s="14">
        <f>IF(B237="W",N237*Dane!$D$2,N237*Dane!$H$2)</f>
        <v>320.01711900000004</v>
      </c>
      <c r="P237" s="14">
        <f t="shared" si="85"/>
        <v>1920.1027140000001</v>
      </c>
      <c r="Q237" s="14">
        <f>IF(B237="W",N237*Dane!$C$23,N237*Dane!$C$23)</f>
        <v>0</v>
      </c>
      <c r="R237" s="14">
        <f>IF(B237="W",(N237*Dane!$D$3)-Q237,(N237*Dane!$H$3)-Q237)</f>
        <v>0</v>
      </c>
      <c r="S237" s="14">
        <f t="shared" si="97"/>
        <v>1920.1027140000001</v>
      </c>
      <c r="T237" s="14">
        <f t="shared" si="86"/>
        <v>192.01027140000002</v>
      </c>
      <c r="U237" s="14">
        <f t="shared" si="87"/>
        <v>384.02054280000004</v>
      </c>
      <c r="V237" s="33">
        <f t="shared" si="88"/>
        <v>2112.1129854000001</v>
      </c>
      <c r="W237" s="34">
        <f t="shared" si="89"/>
        <v>2304.1232568</v>
      </c>
      <c r="X237" s="49" t="s">
        <v>2095</v>
      </c>
      <c r="Y237" s="162">
        <v>416</v>
      </c>
      <c r="Z237" s="35"/>
      <c r="AA237" s="160">
        <v>2080</v>
      </c>
      <c r="AB237" s="89"/>
      <c r="AC237" s="17"/>
      <c r="AD237" s="17"/>
    </row>
    <row r="238" spans="1:30" ht="29.25" customHeight="1">
      <c r="A238" s="178">
        <f t="shared" si="95"/>
        <v>235</v>
      </c>
      <c r="B238" s="11" t="s">
        <v>99</v>
      </c>
      <c r="C238" s="24" t="s">
        <v>208</v>
      </c>
      <c r="D238" s="30" t="s">
        <v>536</v>
      </c>
      <c r="E238" s="85"/>
      <c r="F238" s="12">
        <v>0</v>
      </c>
      <c r="G238" s="13">
        <v>1</v>
      </c>
      <c r="H238" s="13">
        <v>0</v>
      </c>
      <c r="I238" s="32">
        <v>23.370929999999998</v>
      </c>
      <c r="J238" s="14">
        <v>0</v>
      </c>
      <c r="K238" s="14">
        <f>F238*Dane!$C$14+G238*Dane!$C$15+H238*Dane!$C$16</f>
        <v>33</v>
      </c>
      <c r="L238" s="41">
        <f>F238*Dane!$F$14+G238*Dane!$F$15+H238*Dane!$F$17</f>
        <v>5</v>
      </c>
      <c r="M238" s="41">
        <f>F238*Dane!$H$14+G238*Dane!$H$15+H238*Dane!$H$16+(F238+G238+H238)*Dane!$C$22</f>
        <v>72</v>
      </c>
      <c r="N238" s="15">
        <f t="shared" si="96"/>
        <v>133.37092999999999</v>
      </c>
      <c r="O238" s="14">
        <f>IF(B238="W",N238*Dane!$D$2,N238*Dane!$H$2)</f>
        <v>26.674185999999999</v>
      </c>
      <c r="P238" s="14">
        <f t="shared" si="85"/>
        <v>160.04511599999998</v>
      </c>
      <c r="Q238" s="14">
        <f>IF(B238="W",N238*Dane!$C$23,N238*Dane!$C$23)</f>
        <v>0</v>
      </c>
      <c r="R238" s="14">
        <f>IF(B238="W",(N238*Dane!$D$3)-Q238,(N238*Dane!$H$3)-Q238)</f>
        <v>0</v>
      </c>
      <c r="S238" s="14">
        <f t="shared" si="97"/>
        <v>160.04511599999998</v>
      </c>
      <c r="T238" s="14">
        <f t="shared" si="86"/>
        <v>16.004511599999997</v>
      </c>
      <c r="U238" s="14">
        <f t="shared" si="87"/>
        <v>32.009023199999994</v>
      </c>
      <c r="V238" s="33">
        <f t="shared" si="88"/>
        <v>176.04962759999998</v>
      </c>
      <c r="W238" s="34">
        <f t="shared" si="89"/>
        <v>192.05413919999998</v>
      </c>
      <c r="X238" s="49">
        <v>825</v>
      </c>
      <c r="Y238" s="159">
        <f>X238*Dane!$D$6</f>
        <v>123.75</v>
      </c>
      <c r="Z238" s="35">
        <f>X238*Dane!$D$7</f>
        <v>247.5</v>
      </c>
      <c r="AA238" s="160">
        <f>X238*Dane!$D$8</f>
        <v>495</v>
      </c>
      <c r="AB238" s="89"/>
      <c r="AC238" s="17"/>
      <c r="AD238" s="17"/>
    </row>
    <row r="239" spans="1:30" ht="29.25" customHeight="1">
      <c r="A239" s="178">
        <f t="shared" si="95"/>
        <v>236</v>
      </c>
      <c r="B239" s="11" t="s">
        <v>99</v>
      </c>
      <c r="C239" s="24" t="s">
        <v>1300</v>
      </c>
      <c r="D239" s="30" t="s">
        <v>537</v>
      </c>
      <c r="E239" s="85"/>
      <c r="F239" s="12">
        <v>0</v>
      </c>
      <c r="G239" s="13">
        <v>4</v>
      </c>
      <c r="H239" s="13">
        <v>1</v>
      </c>
      <c r="I239" s="32">
        <v>174.31573499999999</v>
      </c>
      <c r="J239" s="14">
        <v>0</v>
      </c>
      <c r="K239" s="14">
        <f>F239*Dane!$C$14+G239*Dane!$C$15+H239*Dane!$C$16</f>
        <v>170</v>
      </c>
      <c r="L239" s="41">
        <f>F239*Dane!$F$14+G239*Dane!$F$15+H239*Dane!$F$17</f>
        <v>25</v>
      </c>
      <c r="M239" s="41">
        <f>F239*Dane!$H$14+G239*Dane!$H$15+H239*Dane!$H$16+(F239+G239+H239)*Dane!$C$22</f>
        <v>360</v>
      </c>
      <c r="N239" s="15">
        <f t="shared" si="96"/>
        <v>729.31573500000002</v>
      </c>
      <c r="O239" s="14">
        <f>IF(B239="W",N239*Dane!$D$2,N239*Dane!$H$2)</f>
        <v>145.863147</v>
      </c>
      <c r="P239" s="14">
        <f t="shared" si="85"/>
        <v>875.17888200000004</v>
      </c>
      <c r="Q239" s="14">
        <f>IF(B239="W",N239*Dane!$C$23,N239*Dane!$C$23)</f>
        <v>0</v>
      </c>
      <c r="R239" s="14">
        <f>IF(B239="W",(N239*Dane!$D$3)-Q239,(N239*Dane!$H$3)-Q239)</f>
        <v>0</v>
      </c>
      <c r="S239" s="14">
        <f t="shared" si="97"/>
        <v>875.17888200000004</v>
      </c>
      <c r="T239" s="14">
        <f t="shared" si="86"/>
        <v>87.517888200000016</v>
      </c>
      <c r="U239" s="14">
        <f t="shared" si="87"/>
        <v>175.03577640000003</v>
      </c>
      <c r="V239" s="33">
        <f t="shared" si="88"/>
        <v>962.69677020000006</v>
      </c>
      <c r="W239" s="34">
        <f t="shared" si="89"/>
        <v>1050.2146584000002</v>
      </c>
      <c r="X239" s="49">
        <v>2880</v>
      </c>
      <c r="Y239" s="159">
        <f>X239*Dane!$D$6</f>
        <v>432</v>
      </c>
      <c r="Z239" s="35">
        <f>X239*Dane!$D$7</f>
        <v>864</v>
      </c>
      <c r="AA239" s="160">
        <f>X239*Dane!$D$8</f>
        <v>1728</v>
      </c>
      <c r="AB239" s="89"/>
      <c r="AC239" s="17"/>
      <c r="AD239" s="17"/>
    </row>
    <row r="240" spans="1:30" ht="29.25" customHeight="1">
      <c r="A240" s="178">
        <f t="shared" si="95"/>
        <v>237</v>
      </c>
      <c r="B240" s="11" t="s">
        <v>99</v>
      </c>
      <c r="C240" s="24" t="s">
        <v>1301</v>
      </c>
      <c r="D240" s="30" t="s">
        <v>783</v>
      </c>
      <c r="E240" s="85"/>
      <c r="F240" s="12">
        <v>0</v>
      </c>
      <c r="G240" s="13">
        <v>4.25</v>
      </c>
      <c r="H240" s="13">
        <v>0.75</v>
      </c>
      <c r="I240" s="32">
        <v>248.9</v>
      </c>
      <c r="J240" s="14">
        <v>0</v>
      </c>
      <c r="K240" s="14">
        <f>F240*Dane!$C$14+G240*Dane!$C$15+H240*Dane!$C$16</f>
        <v>168.75</v>
      </c>
      <c r="L240" s="41">
        <f>F240*Dane!$F$14+G240*Dane!$F$15+H240*Dane!$F$17</f>
        <v>25</v>
      </c>
      <c r="M240" s="41">
        <f>F240*Dane!$H$14+G240*Dane!$H$15+H240*Dane!$H$16+(F240+G240+H240)*Dane!$C$22</f>
        <v>360</v>
      </c>
      <c r="N240" s="15">
        <f t="shared" si="96"/>
        <v>802.65</v>
      </c>
      <c r="O240" s="14">
        <f>IF(B240="W",N240*Dane!$D$2,N240*Dane!$H$2)</f>
        <v>160.53</v>
      </c>
      <c r="P240" s="14">
        <f t="shared" si="85"/>
        <v>963.18</v>
      </c>
      <c r="Q240" s="14">
        <f>IF(B240="W",N240*Dane!$C$23,N240*Dane!$C$23)</f>
        <v>0</v>
      </c>
      <c r="R240" s="14">
        <f>IF(B240="W",(N240*Dane!$D$3)-Q240,(N240*Dane!$H$3)-Q240)</f>
        <v>0</v>
      </c>
      <c r="S240" s="14">
        <f t="shared" si="97"/>
        <v>963.18</v>
      </c>
      <c r="T240" s="14">
        <f t="shared" si="86"/>
        <v>96.317999999999998</v>
      </c>
      <c r="U240" s="14">
        <f t="shared" si="87"/>
        <v>192.636</v>
      </c>
      <c r="V240" s="33">
        <f t="shared" si="88"/>
        <v>1059.498</v>
      </c>
      <c r="W240" s="34">
        <f t="shared" si="89"/>
        <v>1155.816</v>
      </c>
      <c r="X240" s="49">
        <v>2824</v>
      </c>
      <c r="Y240" s="159">
        <f>X240*Dane!$D$6</f>
        <v>423.59999999999997</v>
      </c>
      <c r="Z240" s="35">
        <f>X240*Dane!$D$7</f>
        <v>847.19999999999993</v>
      </c>
      <c r="AA240" s="160">
        <f>X240*Dane!$D$8</f>
        <v>1694.3999999999999</v>
      </c>
      <c r="AB240" s="89"/>
      <c r="AC240" s="17"/>
      <c r="AD240" s="17"/>
    </row>
    <row r="241" spans="1:30" ht="29.25" customHeight="1">
      <c r="A241" s="178">
        <f t="shared" si="95"/>
        <v>238</v>
      </c>
      <c r="B241" s="11" t="s">
        <v>99</v>
      </c>
      <c r="C241" s="24" t="s">
        <v>1302</v>
      </c>
      <c r="D241" s="30" t="s">
        <v>538</v>
      </c>
      <c r="E241" s="85"/>
      <c r="F241" s="12">
        <v>0</v>
      </c>
      <c r="G241" s="13">
        <v>5.5</v>
      </c>
      <c r="H241" s="13">
        <v>1</v>
      </c>
      <c r="I241" s="32">
        <v>244.85125500000001</v>
      </c>
      <c r="J241" s="14">
        <v>0</v>
      </c>
      <c r="K241" s="14">
        <f>F241*Dane!$C$14+G241*Dane!$C$15+H241*Dane!$C$16</f>
        <v>219.5</v>
      </c>
      <c r="L241" s="41">
        <f>F241*Dane!$F$14+G241*Dane!$F$15+H241*Dane!$F$17</f>
        <v>32.5</v>
      </c>
      <c r="M241" s="41">
        <f>F241*Dane!$H$14+G241*Dane!$H$15+H241*Dane!$H$16+(F241+G241+H241)*Dane!$C$22</f>
        <v>468</v>
      </c>
      <c r="N241" s="15">
        <f t="shared" si="96"/>
        <v>964.85125500000004</v>
      </c>
      <c r="O241" s="14">
        <f>IF(B241="W",N241*Dane!$D$2,N241*Dane!$H$2)</f>
        <v>192.97025100000002</v>
      </c>
      <c r="P241" s="14">
        <f t="shared" si="85"/>
        <v>1157.821506</v>
      </c>
      <c r="Q241" s="14">
        <f>IF(B241="W",N241*Dane!$C$23,N241*Dane!$C$23)</f>
        <v>0</v>
      </c>
      <c r="R241" s="14">
        <f>IF(B241="W",(N241*Dane!$D$3)-Q241,(N241*Dane!$H$3)-Q241)</f>
        <v>0</v>
      </c>
      <c r="S241" s="14">
        <f t="shared" si="97"/>
        <v>1157.821506</v>
      </c>
      <c r="T241" s="14">
        <f t="shared" si="86"/>
        <v>115.78215060000001</v>
      </c>
      <c r="U241" s="14">
        <f t="shared" si="87"/>
        <v>231.56430120000002</v>
      </c>
      <c r="V241" s="33">
        <f t="shared" si="88"/>
        <v>1273.6036566</v>
      </c>
      <c r="W241" s="34">
        <f t="shared" si="89"/>
        <v>1389.3858072</v>
      </c>
      <c r="X241" s="49">
        <v>4502</v>
      </c>
      <c r="Y241" s="159">
        <f>X241*Dane!$D$6</f>
        <v>675.3</v>
      </c>
      <c r="Z241" s="35">
        <f>X241*Dane!$D$7</f>
        <v>1350.6</v>
      </c>
      <c r="AA241" s="160">
        <f>X241*Dane!$D$8</f>
        <v>2701.2</v>
      </c>
      <c r="AB241" s="89"/>
      <c r="AC241" s="17"/>
      <c r="AD241" s="17"/>
    </row>
    <row r="242" spans="1:30" ht="29.25" customHeight="1">
      <c r="A242" s="178">
        <f t="shared" si="95"/>
        <v>239</v>
      </c>
      <c r="B242" s="11" t="s">
        <v>99</v>
      </c>
      <c r="C242" s="24" t="s">
        <v>1303</v>
      </c>
      <c r="D242" s="30" t="s">
        <v>539</v>
      </c>
      <c r="E242" s="85"/>
      <c r="F242" s="12">
        <v>0</v>
      </c>
      <c r="G242" s="13">
        <v>5.5</v>
      </c>
      <c r="H242" s="13">
        <v>2</v>
      </c>
      <c r="I242" s="32">
        <v>200.31363000000002</v>
      </c>
      <c r="J242" s="14">
        <v>0</v>
      </c>
      <c r="K242" s="14">
        <f>F242*Dane!$C$14+G242*Dane!$C$15+H242*Dane!$C$16</f>
        <v>257.5</v>
      </c>
      <c r="L242" s="41">
        <f>F242*Dane!$F$14+G242*Dane!$F$15+H242*Dane!$F$17</f>
        <v>37.5</v>
      </c>
      <c r="M242" s="41">
        <f>F242*Dane!$H$14+G242*Dane!$H$15+H242*Dane!$H$16+(F242+G242+H242)*Dane!$C$22</f>
        <v>540</v>
      </c>
      <c r="N242" s="15">
        <f t="shared" si="96"/>
        <v>1035.3136300000001</v>
      </c>
      <c r="O242" s="14">
        <f>IF(B242="W",N242*Dane!$D$2,N242*Dane!$H$2)</f>
        <v>207.06272600000003</v>
      </c>
      <c r="P242" s="14">
        <f t="shared" si="85"/>
        <v>1242.3763560000002</v>
      </c>
      <c r="Q242" s="14">
        <f>IF(B242="W",N242*Dane!$C$23,N242*Dane!$C$23)</f>
        <v>0</v>
      </c>
      <c r="R242" s="14">
        <f>IF(B242="W",(N242*Dane!$D$3)-Q242,(N242*Dane!$H$3)-Q242)</f>
        <v>0</v>
      </c>
      <c r="S242" s="14">
        <f t="shared" si="97"/>
        <v>1242.3763560000002</v>
      </c>
      <c r="T242" s="14">
        <f t="shared" si="86"/>
        <v>124.23763560000003</v>
      </c>
      <c r="U242" s="14">
        <f t="shared" si="87"/>
        <v>248.47527120000007</v>
      </c>
      <c r="V242" s="33">
        <f t="shared" si="88"/>
        <v>1366.6139916000002</v>
      </c>
      <c r="W242" s="34">
        <f t="shared" si="89"/>
        <v>1490.8516272000002</v>
      </c>
      <c r="X242" s="49">
        <v>6354</v>
      </c>
      <c r="Y242" s="159">
        <f>X242*Dane!$D$6</f>
        <v>953.09999999999991</v>
      </c>
      <c r="Z242" s="35">
        <f>X242*Dane!$D$7</f>
        <v>1906.1999999999998</v>
      </c>
      <c r="AA242" s="160">
        <f>X242*Dane!$D$8</f>
        <v>3812.3999999999996</v>
      </c>
      <c r="AB242" s="89"/>
      <c r="AC242" s="17"/>
      <c r="AD242" s="17"/>
    </row>
    <row r="243" spans="1:30" ht="29.25" customHeight="1">
      <c r="A243" s="178">
        <f t="shared" si="95"/>
        <v>240</v>
      </c>
      <c r="B243" s="11" t="s">
        <v>99</v>
      </c>
      <c r="C243" s="24" t="s">
        <v>1304</v>
      </c>
      <c r="D243" s="30" t="s">
        <v>540</v>
      </c>
      <c r="E243" s="85"/>
      <c r="F243" s="12">
        <v>0</v>
      </c>
      <c r="G243" s="13">
        <v>6</v>
      </c>
      <c r="H243" s="13">
        <v>1.5</v>
      </c>
      <c r="I243" s="32">
        <v>242.66714999999999</v>
      </c>
      <c r="J243" s="14">
        <v>0</v>
      </c>
      <c r="K243" s="14">
        <f>F243*Dane!$C$14+G243*Dane!$C$15+H243*Dane!$C$16</f>
        <v>255</v>
      </c>
      <c r="L243" s="41">
        <f>F243*Dane!$F$14+G243*Dane!$F$15+H243*Dane!$F$17</f>
        <v>37.5</v>
      </c>
      <c r="M243" s="41">
        <f>F243*Dane!$H$14+G243*Dane!$H$15+H243*Dane!$H$16+(F243+G243+H243)*Dane!$C$22</f>
        <v>540</v>
      </c>
      <c r="N243" s="15">
        <f t="shared" si="96"/>
        <v>1075.16715</v>
      </c>
      <c r="O243" s="14">
        <f>IF(B243="W",N243*Dane!$D$2,N243*Dane!$H$2)</f>
        <v>215.03343000000001</v>
      </c>
      <c r="P243" s="14">
        <f t="shared" si="85"/>
        <v>1290.2005799999999</v>
      </c>
      <c r="Q243" s="14">
        <f>IF(B243="W",N243*Dane!$C$23,N243*Dane!$C$23)</f>
        <v>0</v>
      </c>
      <c r="R243" s="14">
        <f>IF(B243="W",(N243*Dane!$D$3)-Q243,(N243*Dane!$H$3)-Q243)</f>
        <v>0</v>
      </c>
      <c r="S243" s="14">
        <f t="shared" si="97"/>
        <v>1290.2005799999999</v>
      </c>
      <c r="T243" s="14">
        <f t="shared" si="86"/>
        <v>129.02005800000001</v>
      </c>
      <c r="U243" s="14">
        <f t="shared" si="87"/>
        <v>258.04011600000001</v>
      </c>
      <c r="V243" s="33">
        <f t="shared" si="88"/>
        <v>1419.220638</v>
      </c>
      <c r="W243" s="34">
        <f t="shared" si="89"/>
        <v>1548.2406959999998</v>
      </c>
      <c r="X243" s="49">
        <v>2652</v>
      </c>
      <c r="Y243" s="159">
        <f>X243*Dane!$D$6</f>
        <v>397.8</v>
      </c>
      <c r="Z243" s="35">
        <f>X243*Dane!$D$7</f>
        <v>795.6</v>
      </c>
      <c r="AA243" s="160">
        <f>X243*Dane!$D$8</f>
        <v>1591.2</v>
      </c>
      <c r="AB243" s="89"/>
      <c r="AC243" s="17"/>
      <c r="AD243" s="17"/>
    </row>
    <row r="244" spans="1:30" ht="29.25" customHeight="1">
      <c r="A244" s="178">
        <f t="shared" si="95"/>
        <v>241</v>
      </c>
      <c r="B244" s="11" t="s">
        <v>99</v>
      </c>
      <c r="C244" s="24" t="s">
        <v>1791</v>
      </c>
      <c r="D244" s="30" t="s">
        <v>541</v>
      </c>
      <c r="E244" s="85"/>
      <c r="F244" s="99">
        <v>0</v>
      </c>
      <c r="G244" s="13">
        <v>9</v>
      </c>
      <c r="H244" s="31">
        <v>2</v>
      </c>
      <c r="I244" s="100">
        <v>763.63155000000006</v>
      </c>
      <c r="J244" s="14">
        <v>0</v>
      </c>
      <c r="K244" s="14">
        <f>F244*Dane!$C$14+G244*Dane!$C$15+H244*Dane!$C$16</f>
        <v>373</v>
      </c>
      <c r="L244" s="41">
        <f>F244*Dane!$F$14+G244*Dane!$F$15+H244*Dane!$F$17</f>
        <v>55</v>
      </c>
      <c r="M244" s="41">
        <f>F244*Dane!$H$14+G244*Dane!$H$15+H244*Dane!$H$16+(F244+G244+H244)*Dane!$C$22</f>
        <v>792</v>
      </c>
      <c r="N244" s="15">
        <f t="shared" si="96"/>
        <v>1983.6315500000001</v>
      </c>
      <c r="O244" s="14">
        <f>IF(B244="W",N244*Dane!$D$2,N244*Dane!$H$2)</f>
        <v>396.72631000000001</v>
      </c>
      <c r="P244" s="14">
        <f>SUM(N244:O244)</f>
        <v>2380.3578600000001</v>
      </c>
      <c r="Q244" s="14">
        <f>IF(B244="W",N244*Dane!$C$23,N244*Dane!$C$23)</f>
        <v>0</v>
      </c>
      <c r="R244" s="14">
        <f>IF(B244="W",(N244*Dane!$D$3)-Q244,(N244*Dane!$H$3)-Q244)</f>
        <v>0</v>
      </c>
      <c r="S244" s="14">
        <f t="shared" si="97"/>
        <v>2380.3578600000001</v>
      </c>
      <c r="T244" s="14">
        <f>S244*0.1</f>
        <v>238.03578600000003</v>
      </c>
      <c r="U244" s="14">
        <f>S244*0.2</f>
        <v>476.07157200000006</v>
      </c>
      <c r="V244" s="33">
        <f>SUM(S244:T244)</f>
        <v>2618.393646</v>
      </c>
      <c r="W244" s="34">
        <f>SUM(S244,U244)</f>
        <v>2856.4294319999999</v>
      </c>
      <c r="X244" s="49">
        <v>7943</v>
      </c>
      <c r="Y244" s="159">
        <f>X244*Dane!$D$6</f>
        <v>1191.45</v>
      </c>
      <c r="Z244" s="35">
        <f>X244*Dane!$D$7</f>
        <v>2382.9</v>
      </c>
      <c r="AA244" s="160">
        <f>X244*Dane!$D$8</f>
        <v>4765.8</v>
      </c>
      <c r="AB244" s="89"/>
      <c r="AC244" s="17"/>
      <c r="AD244" s="17"/>
    </row>
    <row r="245" spans="1:30" ht="29.25" customHeight="1">
      <c r="A245" s="178">
        <f t="shared" si="95"/>
        <v>242</v>
      </c>
      <c r="B245" s="11" t="s">
        <v>99</v>
      </c>
      <c r="C245" s="24" t="s">
        <v>1727</v>
      </c>
      <c r="D245" s="30" t="s">
        <v>1729</v>
      </c>
      <c r="E245" s="85"/>
      <c r="F245" s="99">
        <v>0</v>
      </c>
      <c r="G245" s="13">
        <v>0.75</v>
      </c>
      <c r="H245" s="31">
        <v>0.2</v>
      </c>
      <c r="I245" s="100">
        <v>123.01443</v>
      </c>
      <c r="J245" s="14">
        <v>0</v>
      </c>
      <c r="K245" s="14">
        <f>F245*Dane!$C$14+G245*Dane!$C$15+H245*Dane!$C$16</f>
        <v>32.35</v>
      </c>
      <c r="L245" s="41">
        <f>F245*Dane!$F$14+G245*Dane!$F$15+H245*Dane!$F$17</f>
        <v>4.75</v>
      </c>
      <c r="M245" s="41">
        <f>F245*Dane!$H$14+G245*Dane!$H$15+H245*Dane!$H$16+(F245+G245+H245)*Dane!$C$22</f>
        <v>68.400000000000006</v>
      </c>
      <c r="N245" s="15">
        <f t="shared" si="96"/>
        <v>228.51443</v>
      </c>
      <c r="O245" s="14">
        <f>IF(B245="W",N245*Dane!$D$2,N245*Dane!$H$2)</f>
        <v>45.702886000000007</v>
      </c>
      <c r="P245" s="14">
        <f>SUM(N245:O245)</f>
        <v>274.21731599999998</v>
      </c>
      <c r="Q245" s="14">
        <f>IF(B245="W",N245*Dane!$C$23,N245*Dane!$C$23)</f>
        <v>0</v>
      </c>
      <c r="R245" s="14">
        <f>IF(B245="W",(N245*Dane!$D$3)-Q245,(N245*Dane!$H$3)-Q245)</f>
        <v>0</v>
      </c>
      <c r="S245" s="14">
        <f t="shared" si="97"/>
        <v>274.21731599999998</v>
      </c>
      <c r="T245" s="14">
        <f>S245*0.1</f>
        <v>27.421731600000001</v>
      </c>
      <c r="U245" s="14">
        <f>S245*0.2</f>
        <v>54.843463200000002</v>
      </c>
      <c r="V245" s="33">
        <f>SUM(S245:T245)</f>
        <v>301.63904759999997</v>
      </c>
      <c r="W245" s="34">
        <f>SUM(S245,U245)</f>
        <v>329.06077919999996</v>
      </c>
      <c r="X245" s="49">
        <v>348.70747491972003</v>
      </c>
      <c r="Y245" s="159">
        <f>X245*Dane!$D$6</f>
        <v>52.306121237958003</v>
      </c>
      <c r="Z245" s="35">
        <f>X245*Dane!$D$7</f>
        <v>104.61224247591601</v>
      </c>
      <c r="AA245" s="160">
        <f>X245*Dane!$D$8</f>
        <v>209.22448495183201</v>
      </c>
      <c r="AB245" s="89"/>
      <c r="AC245" s="17"/>
      <c r="AD245" s="17"/>
    </row>
    <row r="246" spans="1:30" ht="29.25" customHeight="1">
      <c r="A246" s="178">
        <f t="shared" si="95"/>
        <v>243</v>
      </c>
      <c r="B246" s="11" t="s">
        <v>99</v>
      </c>
      <c r="C246" s="24" t="s">
        <v>1728</v>
      </c>
      <c r="D246" s="30" t="s">
        <v>1730</v>
      </c>
      <c r="E246" s="85"/>
      <c r="F246" s="99">
        <v>0</v>
      </c>
      <c r="G246" s="13">
        <v>7</v>
      </c>
      <c r="H246" s="31">
        <v>1</v>
      </c>
      <c r="I246" s="100">
        <v>317.299125</v>
      </c>
      <c r="J246" s="14">
        <v>0</v>
      </c>
      <c r="K246" s="14">
        <f>F246*Dane!$C$14+G246*Dane!$C$15+H246*Dane!$C$16</f>
        <v>269</v>
      </c>
      <c r="L246" s="41">
        <f>F246*Dane!$F$14+G246*Dane!$F$15+H246*Dane!$F$17</f>
        <v>40</v>
      </c>
      <c r="M246" s="41">
        <f>F246*Dane!$H$14+G246*Dane!$H$15+H246*Dane!$H$16+(F246+G246+H246)*Dane!$C$22</f>
        <v>576</v>
      </c>
      <c r="N246" s="15">
        <f t="shared" si="96"/>
        <v>1202.299125</v>
      </c>
      <c r="O246" s="14">
        <f>IF(B246="W",N246*Dane!$D$2,N246*Dane!$H$2)</f>
        <v>240.45982500000002</v>
      </c>
      <c r="P246" s="14">
        <f>SUM(N246:O246)</f>
        <v>1442.7589499999999</v>
      </c>
      <c r="Q246" s="14">
        <f>IF(B246="W",N246*Dane!$C$23,N246*Dane!$C$23)</f>
        <v>0</v>
      </c>
      <c r="R246" s="14">
        <f>IF(B246="W",(N246*Dane!$D$3)-Q246,(N246*Dane!$H$3)-Q246)</f>
        <v>0</v>
      </c>
      <c r="S246" s="14">
        <f t="shared" si="97"/>
        <v>1442.7589499999999</v>
      </c>
      <c r="T246" s="14">
        <f>S246*0.1</f>
        <v>144.27589499999999</v>
      </c>
      <c r="U246" s="14">
        <f>S246*0.2</f>
        <v>288.55178999999998</v>
      </c>
      <c r="V246" s="33">
        <f>SUM(S246:T246)</f>
        <v>1587.0348449999999</v>
      </c>
      <c r="W246" s="34">
        <f>SUM(S246,U246)</f>
        <v>1731.3107399999999</v>
      </c>
      <c r="X246" s="49">
        <v>1929.5677000215001</v>
      </c>
      <c r="Y246" s="159">
        <f>X246*Dane!$D$6</f>
        <v>289.43515500322502</v>
      </c>
      <c r="Z246" s="35">
        <f>X246*Dane!$D$7</f>
        <v>578.87031000645004</v>
      </c>
      <c r="AA246" s="160">
        <f>X246*Dane!$D$8</f>
        <v>1157.7406200129001</v>
      </c>
      <c r="AB246" s="89"/>
      <c r="AC246" s="17"/>
      <c r="AD246" s="17"/>
    </row>
    <row r="247" spans="1:30" ht="29.25" customHeight="1">
      <c r="A247" s="178">
        <f t="shared" si="95"/>
        <v>244</v>
      </c>
      <c r="B247" s="11" t="s">
        <v>99</v>
      </c>
      <c r="C247" s="24" t="s">
        <v>1792</v>
      </c>
      <c r="D247" s="30" t="s">
        <v>1790</v>
      </c>
      <c r="E247" s="85"/>
      <c r="F247" s="99">
        <v>0</v>
      </c>
      <c r="G247" s="13">
        <v>1.25</v>
      </c>
      <c r="H247" s="31">
        <v>0.8</v>
      </c>
      <c r="I247" s="100">
        <v>323.21734500000002</v>
      </c>
      <c r="J247" s="14">
        <v>0</v>
      </c>
      <c r="K247" s="14">
        <f>F247*Dane!$C$14+G247*Dane!$C$15+H247*Dane!$C$16</f>
        <v>71.650000000000006</v>
      </c>
      <c r="L247" s="41">
        <f>F247*Dane!$F$14+G247*Dane!$F$15+H247*Dane!$F$17</f>
        <v>10.25</v>
      </c>
      <c r="M247" s="41">
        <f>F247*Dane!$H$14+G247*Dane!$H$15+H247*Dane!$H$16+(F247+G247+H247)*Dane!$C$22</f>
        <v>147.6</v>
      </c>
      <c r="N247" s="15">
        <f t="shared" si="96"/>
        <v>552.71734500000002</v>
      </c>
      <c r="O247" s="14">
        <f>IF(B247="W",N247*Dane!$D$2,N247*Dane!$H$2)</f>
        <v>110.54346900000002</v>
      </c>
      <c r="P247" s="14">
        <f>SUM(N247:O247)</f>
        <v>663.26081399999998</v>
      </c>
      <c r="Q247" s="14">
        <f>IF(B247="W",N247*Dane!$C$23,N247*Dane!$C$23)</f>
        <v>0</v>
      </c>
      <c r="R247" s="14">
        <f>IF(B247="W",(N247*Dane!$D$3)-Q247,(N247*Dane!$H$3)-Q247)</f>
        <v>0</v>
      </c>
      <c r="S247" s="14">
        <f t="shared" si="97"/>
        <v>663.26081399999998</v>
      </c>
      <c r="T247" s="14">
        <f>S247*0.1</f>
        <v>66.326081400000007</v>
      </c>
      <c r="U247" s="14">
        <f>S247*0.2</f>
        <v>132.65216280000001</v>
      </c>
      <c r="V247" s="33">
        <f>SUM(S247:T247)</f>
        <v>729.5868954</v>
      </c>
      <c r="W247" s="34">
        <f>SUM(S247,U247)</f>
        <v>795.91297680000002</v>
      </c>
      <c r="X247" s="49">
        <v>790.55262104238</v>
      </c>
      <c r="Y247" s="159">
        <f>X247*Dane!$D$6</f>
        <v>118.58289315635699</v>
      </c>
      <c r="Z247" s="35">
        <f>X247*Dane!$D$7</f>
        <v>237.16578631271398</v>
      </c>
      <c r="AA247" s="160">
        <f>X247*Dane!$D$8</f>
        <v>474.33157262542795</v>
      </c>
      <c r="AB247" s="89"/>
      <c r="AC247" s="17"/>
      <c r="AD247" s="17"/>
    </row>
    <row r="248" spans="1:30" ht="29.25" customHeight="1">
      <c r="A248" s="178">
        <f t="shared" si="95"/>
        <v>245</v>
      </c>
      <c r="B248" s="11" t="s">
        <v>99</v>
      </c>
      <c r="C248" s="24" t="s">
        <v>209</v>
      </c>
      <c r="D248" s="30" t="s">
        <v>542</v>
      </c>
      <c r="E248" s="85"/>
      <c r="F248" s="12">
        <v>0</v>
      </c>
      <c r="G248" s="13">
        <v>3.5</v>
      </c>
      <c r="H248" s="13">
        <v>2.5</v>
      </c>
      <c r="I248" s="32">
        <v>145.24801500000001</v>
      </c>
      <c r="J248" s="14">
        <v>0</v>
      </c>
      <c r="K248" s="14">
        <f>F248*Dane!$C$14+G248*Dane!$C$15+H248*Dane!$C$16</f>
        <v>210.5</v>
      </c>
      <c r="L248" s="41">
        <f>F248*Dane!$F$14+G248*Dane!$F$15+H248*Dane!$F$17</f>
        <v>30</v>
      </c>
      <c r="M248" s="41">
        <f>F248*Dane!$H$14+G248*Dane!$H$15+H248*Dane!$H$16+(F248+G248+H248)*Dane!$C$22</f>
        <v>432</v>
      </c>
      <c r="N248" s="15">
        <f t="shared" si="96"/>
        <v>817.74801500000001</v>
      </c>
      <c r="O248" s="14">
        <f>IF(B248="W",N248*Dane!$D$2,N248*Dane!$H$2)</f>
        <v>163.54960300000002</v>
      </c>
      <c r="P248" s="14">
        <f t="shared" si="85"/>
        <v>981.29761800000006</v>
      </c>
      <c r="Q248" s="14">
        <f>IF(B248="W",N248*Dane!$C$23,N248*Dane!$C$23)</f>
        <v>0</v>
      </c>
      <c r="R248" s="14">
        <f>IF(B248="W",(N248*Dane!$D$3)-Q248,(N248*Dane!$H$3)-Q248)</f>
        <v>0</v>
      </c>
      <c r="S248" s="14">
        <f t="shared" si="97"/>
        <v>981.29761800000006</v>
      </c>
      <c r="T248" s="14">
        <f t="shared" si="86"/>
        <v>98.129761800000011</v>
      </c>
      <c r="U248" s="14">
        <f t="shared" si="87"/>
        <v>196.25952360000002</v>
      </c>
      <c r="V248" s="33">
        <f t="shared" si="88"/>
        <v>1079.4273798000002</v>
      </c>
      <c r="W248" s="34">
        <f t="shared" si="89"/>
        <v>1177.5571416</v>
      </c>
      <c r="X248" s="49">
        <v>7943</v>
      </c>
      <c r="Y248" s="159">
        <f>X248*Dane!$D$6</f>
        <v>1191.45</v>
      </c>
      <c r="Z248" s="35">
        <f>X248*Dane!$D$7</f>
        <v>2382.9</v>
      </c>
      <c r="AA248" s="160">
        <f>X248*Dane!$D$8</f>
        <v>4765.8</v>
      </c>
      <c r="AB248" s="89"/>
      <c r="AC248" s="17"/>
      <c r="AD248" s="17"/>
    </row>
    <row r="249" spans="1:30" ht="29.25" customHeight="1">
      <c r="A249" s="178">
        <f t="shared" si="95"/>
        <v>246</v>
      </c>
      <c r="B249" s="11" t="s">
        <v>99</v>
      </c>
      <c r="C249" s="24" t="s">
        <v>1305</v>
      </c>
      <c r="D249" s="30" t="s">
        <v>543</v>
      </c>
      <c r="E249" s="85"/>
      <c r="F249" s="12">
        <v>0</v>
      </c>
      <c r="G249" s="13">
        <v>0</v>
      </c>
      <c r="H249" s="13">
        <v>1</v>
      </c>
      <c r="I249" s="32">
        <v>94.379504999999995</v>
      </c>
      <c r="J249" s="14">
        <v>69</v>
      </c>
      <c r="K249" s="14">
        <f>F249*Dane!$C$14+G249*Dane!$C$15+H249*Dane!$C$16</f>
        <v>38</v>
      </c>
      <c r="L249" s="41">
        <f>F249*Dane!$F$14+G249*Dane!$F$15+H249*Dane!$F$17</f>
        <v>5</v>
      </c>
      <c r="M249" s="41">
        <f>F249*Dane!$H$14+G249*Dane!$H$15+H249*Dane!$H$16+(F249+G249+H249)*Dane!$C$22</f>
        <v>72</v>
      </c>
      <c r="N249" s="15">
        <f t="shared" si="96"/>
        <v>278.37950499999999</v>
      </c>
      <c r="O249" s="14">
        <f>IF(B249="W",N249*Dane!$D$2,N249*Dane!$H$2)</f>
        <v>55.675901000000003</v>
      </c>
      <c r="P249" s="14">
        <f t="shared" si="85"/>
        <v>334.055406</v>
      </c>
      <c r="Q249" s="14">
        <f>IF(B249="W",N249*Dane!$C$23,N249*Dane!$C$23)</f>
        <v>0</v>
      </c>
      <c r="R249" s="14">
        <f>IF(B249="W",(N249*Dane!$D$3)-Q249,(N249*Dane!$H$3)-Q249)</f>
        <v>0</v>
      </c>
      <c r="S249" s="14">
        <f t="shared" si="97"/>
        <v>334.055406</v>
      </c>
      <c r="T249" s="14">
        <f t="shared" si="86"/>
        <v>33.405540600000002</v>
      </c>
      <c r="U249" s="14">
        <f t="shared" si="87"/>
        <v>66.811081200000004</v>
      </c>
      <c r="V249" s="33">
        <f t="shared" si="88"/>
        <v>367.4609466</v>
      </c>
      <c r="W249" s="34">
        <f t="shared" si="89"/>
        <v>400.86648719999999</v>
      </c>
      <c r="X249" s="49">
        <v>1457</v>
      </c>
      <c r="Y249" s="159">
        <f>X249*Dane!$D$6</f>
        <v>218.54999999999998</v>
      </c>
      <c r="Z249" s="35">
        <f>X249*Dane!$D$7</f>
        <v>437.09999999999997</v>
      </c>
      <c r="AA249" s="160">
        <f>X249*Dane!$D$8</f>
        <v>874.19999999999993</v>
      </c>
      <c r="AB249" s="89"/>
      <c r="AC249" s="17"/>
      <c r="AD249" s="17"/>
    </row>
    <row r="250" spans="1:30" ht="29.25" customHeight="1">
      <c r="A250" s="178">
        <f t="shared" si="95"/>
        <v>247</v>
      </c>
      <c r="B250" s="11" t="s">
        <v>99</v>
      </c>
      <c r="C250" s="24" t="s">
        <v>1306</v>
      </c>
      <c r="D250" s="30" t="s">
        <v>544</v>
      </c>
      <c r="E250" s="85"/>
      <c r="F250" s="12">
        <v>0</v>
      </c>
      <c r="G250" s="13">
        <v>0</v>
      </c>
      <c r="H250" s="13">
        <v>0.25</v>
      </c>
      <c r="I250" s="32">
        <v>90.061620000000005</v>
      </c>
      <c r="J250" s="14">
        <v>34.5</v>
      </c>
      <c r="K250" s="14">
        <f>F250*Dane!$C$14+G250*Dane!$C$15+H250*Dane!$C$16</f>
        <v>9.5</v>
      </c>
      <c r="L250" s="41">
        <f>F250*Dane!$F$14+G250*Dane!$F$15+H250*Dane!$F$17</f>
        <v>1.25</v>
      </c>
      <c r="M250" s="41">
        <f>F250*Dane!$H$14+G250*Dane!$H$15+H250*Dane!$H$16+(F250+G250+H250)*Dane!$C$22</f>
        <v>18</v>
      </c>
      <c r="N250" s="15">
        <f t="shared" si="96"/>
        <v>153.31162</v>
      </c>
      <c r="O250" s="14">
        <f>IF(B250="W",N250*Dane!$D$2,N250*Dane!$H$2)</f>
        <v>30.662324000000002</v>
      </c>
      <c r="P250" s="14">
        <f t="shared" si="85"/>
        <v>183.97394400000002</v>
      </c>
      <c r="Q250" s="14">
        <f>IF(B250="W",N250*Dane!$C$23,N250*Dane!$C$23)</f>
        <v>0</v>
      </c>
      <c r="R250" s="14">
        <f>IF(B250="W",(N250*Dane!$D$3)-Q250,(N250*Dane!$H$3)-Q250)</f>
        <v>0</v>
      </c>
      <c r="S250" s="14">
        <f t="shared" si="97"/>
        <v>183.97394400000002</v>
      </c>
      <c r="T250" s="14">
        <f t="shared" si="86"/>
        <v>18.397394400000003</v>
      </c>
      <c r="U250" s="14">
        <f t="shared" si="87"/>
        <v>36.794788800000006</v>
      </c>
      <c r="V250" s="33">
        <f t="shared" si="88"/>
        <v>202.37133840000001</v>
      </c>
      <c r="W250" s="34">
        <f t="shared" si="89"/>
        <v>220.76873280000001</v>
      </c>
      <c r="X250" s="49">
        <v>457</v>
      </c>
      <c r="Y250" s="159">
        <f>X250*Dane!$D$6</f>
        <v>68.55</v>
      </c>
      <c r="Z250" s="35">
        <f>X250*Dane!$D$7</f>
        <v>137.1</v>
      </c>
      <c r="AA250" s="160">
        <f>X250*Dane!$D$8</f>
        <v>274.2</v>
      </c>
      <c r="AB250" s="89"/>
      <c r="AC250" s="17"/>
      <c r="AD250" s="17"/>
    </row>
    <row r="251" spans="1:30" ht="29.25" customHeight="1">
      <c r="A251" s="178">
        <f t="shared" si="95"/>
        <v>248</v>
      </c>
      <c r="B251" s="38" t="s">
        <v>99</v>
      </c>
      <c r="C251" s="43" t="s">
        <v>210</v>
      </c>
      <c r="D251" s="39" t="s">
        <v>545</v>
      </c>
      <c r="E251" s="88"/>
      <c r="F251" s="12">
        <v>0</v>
      </c>
      <c r="G251" s="13">
        <v>2.5</v>
      </c>
      <c r="H251" s="13">
        <v>0.5</v>
      </c>
      <c r="I251" s="40">
        <v>138.17232000000001</v>
      </c>
      <c r="J251" s="41">
        <v>0</v>
      </c>
      <c r="K251" s="14">
        <f>F251*Dane!$C$14+G251*Dane!$C$15+H251*Dane!$C$16</f>
        <v>101.5</v>
      </c>
      <c r="L251" s="41">
        <f>F251*Dane!$F$14+G251*Dane!$F$15+H251*Dane!$F$17</f>
        <v>15</v>
      </c>
      <c r="M251" s="41">
        <f>F251*Dane!$H$14+G251*Dane!$H$15+H251*Dane!$H$16+(F251+G251+H251)*Dane!$C$22</f>
        <v>216</v>
      </c>
      <c r="N251" s="15">
        <f t="shared" si="96"/>
        <v>470.67232000000001</v>
      </c>
      <c r="O251" s="14">
        <f>IF(B251="W",N251*Dane!$D$2,N251*Dane!$H$2)</f>
        <v>94.134464000000008</v>
      </c>
      <c r="P251" s="14">
        <f t="shared" si="85"/>
        <v>564.80678399999999</v>
      </c>
      <c r="Q251" s="14">
        <f>IF(B251="W",N251*Dane!$C$23,N251*Dane!$C$23)</f>
        <v>0</v>
      </c>
      <c r="R251" s="14">
        <f>IF(B251="W",(N251*Dane!$D$3)-Q251,(N251*Dane!$H$3)-Q251)</f>
        <v>0</v>
      </c>
      <c r="S251" s="14">
        <f t="shared" si="97"/>
        <v>564.80678399999999</v>
      </c>
      <c r="T251" s="14">
        <f t="shared" si="86"/>
        <v>56.480678400000002</v>
      </c>
      <c r="U251" s="14">
        <f t="shared" si="87"/>
        <v>112.9613568</v>
      </c>
      <c r="V251" s="33">
        <f t="shared" si="88"/>
        <v>621.28746239999998</v>
      </c>
      <c r="W251" s="34">
        <f t="shared" si="89"/>
        <v>677.76814079999997</v>
      </c>
      <c r="X251" s="49">
        <v>2448</v>
      </c>
      <c r="Y251" s="159">
        <f>X251*Dane!$D$6</f>
        <v>367.2</v>
      </c>
      <c r="Z251" s="35">
        <f>X251*Dane!$D$7</f>
        <v>734.4</v>
      </c>
      <c r="AA251" s="160">
        <f>X251*Dane!$D$8</f>
        <v>1468.8</v>
      </c>
      <c r="AB251" s="89"/>
      <c r="AC251" s="17"/>
      <c r="AD251" s="17"/>
    </row>
    <row r="252" spans="1:30" ht="29.25" customHeight="1">
      <c r="A252" s="178">
        <f t="shared" si="95"/>
        <v>249</v>
      </c>
      <c r="B252" s="11" t="s">
        <v>100</v>
      </c>
      <c r="C252" s="24" t="s">
        <v>1307</v>
      </c>
      <c r="D252" s="36" t="s">
        <v>546</v>
      </c>
      <c r="E252" s="86"/>
      <c r="F252" s="12">
        <v>0</v>
      </c>
      <c r="G252" s="31">
        <v>0</v>
      </c>
      <c r="H252" s="31">
        <v>0</v>
      </c>
      <c r="I252" s="32">
        <v>2130.5098815000001</v>
      </c>
      <c r="J252" s="14">
        <v>0</v>
      </c>
      <c r="K252" s="14">
        <f>F252*Dane!$C$14+G252*Dane!$C$15+H252*Dane!$C$16</f>
        <v>0</v>
      </c>
      <c r="L252" s="41">
        <f>F252*Dane!$F$14+G252*Dane!$F$15+H252*Dane!$F$17</f>
        <v>0</v>
      </c>
      <c r="M252" s="41">
        <f>F252*Dane!$H$14+G252*Dane!$H$15+H252*Dane!$H$16+(F252+G252+H252)*Dane!$C$22</f>
        <v>0</v>
      </c>
      <c r="N252" s="15">
        <f t="shared" si="96"/>
        <v>2130.5098815000001</v>
      </c>
      <c r="O252" s="14">
        <f>IF(B252="W",N252*Dane!$D$2,N252*Dane!$H$2)</f>
        <v>426.10197630000005</v>
      </c>
      <c r="P252" s="14">
        <f t="shared" si="85"/>
        <v>2556.6118578000001</v>
      </c>
      <c r="Q252" s="14">
        <f>IF(B252="W",N252*Dane!$C$23,N252*Dane!$C$23)</f>
        <v>0</v>
      </c>
      <c r="R252" s="14">
        <f>IF(B252="W",(N252*Dane!$D$3)-Q252,(N252*Dane!$H$3)-Q252)</f>
        <v>0</v>
      </c>
      <c r="S252" s="14">
        <f t="shared" si="97"/>
        <v>2556.6118578000001</v>
      </c>
      <c r="T252" s="14">
        <f t="shared" si="86"/>
        <v>255.66118578000001</v>
      </c>
      <c r="U252" s="14">
        <f t="shared" si="87"/>
        <v>511.32237156000002</v>
      </c>
      <c r="V252" s="33">
        <f t="shared" si="88"/>
        <v>2812.2730435799999</v>
      </c>
      <c r="W252" s="34">
        <f t="shared" si="89"/>
        <v>3067.9342293600002</v>
      </c>
      <c r="X252" s="49">
        <v>3904</v>
      </c>
      <c r="Y252" s="159">
        <f>X252*Dane!$D$6</f>
        <v>585.6</v>
      </c>
      <c r="Z252" s="35">
        <f>X252*Dane!$D$7</f>
        <v>1171.2</v>
      </c>
      <c r="AA252" s="160">
        <f>X252*Dane!$D$8</f>
        <v>2342.4</v>
      </c>
      <c r="AB252" s="89"/>
      <c r="AC252" s="17"/>
      <c r="AD252" s="17"/>
    </row>
    <row r="253" spans="1:30" ht="29.25" customHeight="1">
      <c r="A253" s="178">
        <f t="shared" si="95"/>
        <v>250</v>
      </c>
      <c r="B253" s="11" t="s">
        <v>99</v>
      </c>
      <c r="C253" s="24" t="s">
        <v>1308</v>
      </c>
      <c r="D253" s="30" t="s">
        <v>547</v>
      </c>
      <c r="E253" s="85"/>
      <c r="F253" s="12">
        <v>0</v>
      </c>
      <c r="G253" s="13">
        <v>3</v>
      </c>
      <c r="H253" s="13">
        <v>1</v>
      </c>
      <c r="I253" s="32">
        <v>320.61051000000003</v>
      </c>
      <c r="J253" s="14">
        <v>0</v>
      </c>
      <c r="K253" s="14">
        <f>F253*Dane!$C$14+G253*Dane!$C$15+H253*Dane!$C$16</f>
        <v>137</v>
      </c>
      <c r="L253" s="41">
        <f>F253*Dane!$F$14+G253*Dane!$F$15+H253*Dane!$F$17</f>
        <v>20</v>
      </c>
      <c r="M253" s="41">
        <f>F253*Dane!$H$14+G253*Dane!$H$15+H253*Dane!$H$16+(F253+G253+H253)*Dane!$C$22</f>
        <v>288</v>
      </c>
      <c r="N253" s="15">
        <f t="shared" si="96"/>
        <v>765.61050999999998</v>
      </c>
      <c r="O253" s="14">
        <f>IF(B253="W",N253*Dane!$D$2,N253*Dane!$H$2)</f>
        <v>153.12210200000001</v>
      </c>
      <c r="P253" s="14">
        <f t="shared" si="85"/>
        <v>918.73261200000002</v>
      </c>
      <c r="Q253" s="14">
        <f>IF(B253="W",N253*Dane!$C$23,N253*Dane!$C$23)</f>
        <v>0</v>
      </c>
      <c r="R253" s="14">
        <f>IF(B253="W",(N253*Dane!$D$3)-Q253,(N253*Dane!$H$3)-Q253)</f>
        <v>0</v>
      </c>
      <c r="S253" s="14">
        <f t="shared" si="97"/>
        <v>918.73261200000002</v>
      </c>
      <c r="T253" s="14">
        <f t="shared" si="86"/>
        <v>91.873261200000002</v>
      </c>
      <c r="U253" s="14">
        <f t="shared" si="87"/>
        <v>183.7465224</v>
      </c>
      <c r="V253" s="33">
        <f t="shared" si="88"/>
        <v>1010.6058732</v>
      </c>
      <c r="W253" s="34">
        <f t="shared" si="89"/>
        <v>1102.4791344</v>
      </c>
      <c r="X253" s="49">
        <v>2191</v>
      </c>
      <c r="Y253" s="159">
        <f>X253*Dane!$D$6</f>
        <v>328.65</v>
      </c>
      <c r="Z253" s="35">
        <f>X253*Dane!$D$7</f>
        <v>657.3</v>
      </c>
      <c r="AA253" s="160">
        <f>X253*Dane!$D$8</f>
        <v>1314.6</v>
      </c>
      <c r="AB253" s="89"/>
      <c r="AC253" s="17"/>
      <c r="AD253" s="17"/>
    </row>
    <row r="254" spans="1:30" ht="29.25" customHeight="1">
      <c r="A254" s="178">
        <f t="shared" si="95"/>
        <v>251</v>
      </c>
      <c r="B254" s="11" t="s">
        <v>99</v>
      </c>
      <c r="C254" s="24" t="s">
        <v>1309</v>
      </c>
      <c r="D254" s="30" t="s">
        <v>548</v>
      </c>
      <c r="E254" s="85"/>
      <c r="F254" s="12">
        <v>0</v>
      </c>
      <c r="G254" s="13">
        <v>3</v>
      </c>
      <c r="H254" s="13">
        <v>1</v>
      </c>
      <c r="I254" s="32">
        <v>381.69499500000001</v>
      </c>
      <c r="J254" s="14">
        <v>0</v>
      </c>
      <c r="K254" s="14">
        <f>F254*Dane!$C$14+G254*Dane!$C$15+H254*Dane!$C$16</f>
        <v>137</v>
      </c>
      <c r="L254" s="41">
        <f>F254*Dane!$F$14+G254*Dane!$F$15+H254*Dane!$F$17</f>
        <v>20</v>
      </c>
      <c r="M254" s="41">
        <f>F254*Dane!$H$14+G254*Dane!$H$15+H254*Dane!$H$16+(F254+G254+H254)*Dane!$C$22</f>
        <v>288</v>
      </c>
      <c r="N254" s="15">
        <f t="shared" si="96"/>
        <v>826.69499500000006</v>
      </c>
      <c r="O254" s="14">
        <f>IF(B254="W",N254*Dane!$D$2,N254*Dane!$H$2)</f>
        <v>165.33899900000003</v>
      </c>
      <c r="P254" s="14">
        <f t="shared" si="85"/>
        <v>992.03399400000012</v>
      </c>
      <c r="Q254" s="14">
        <f>IF(B254="W",N254*Dane!$C$23,N254*Dane!$C$23)</f>
        <v>0</v>
      </c>
      <c r="R254" s="14">
        <f>IF(B254="W",(N254*Dane!$D$3)-Q254,(N254*Dane!$H$3)-Q254)</f>
        <v>0</v>
      </c>
      <c r="S254" s="14">
        <f t="shared" si="97"/>
        <v>992.03399400000012</v>
      </c>
      <c r="T254" s="14">
        <f t="shared" si="86"/>
        <v>99.203399400000023</v>
      </c>
      <c r="U254" s="14">
        <f t="shared" si="87"/>
        <v>198.40679880000005</v>
      </c>
      <c r="V254" s="33">
        <f t="shared" si="88"/>
        <v>1091.2373934000002</v>
      </c>
      <c r="W254" s="34">
        <f t="shared" si="89"/>
        <v>1190.4407928000001</v>
      </c>
      <c r="X254" s="49">
        <v>2191</v>
      </c>
      <c r="Y254" s="159">
        <f>X254*Dane!$D$6</f>
        <v>328.65</v>
      </c>
      <c r="Z254" s="35">
        <f>X254*Dane!$D$7</f>
        <v>657.3</v>
      </c>
      <c r="AA254" s="160">
        <f>X254*Dane!$D$8</f>
        <v>1314.6</v>
      </c>
      <c r="AB254" s="89"/>
      <c r="AC254" s="17"/>
      <c r="AD254" s="17"/>
    </row>
    <row r="255" spans="1:30" ht="29.25" customHeight="1">
      <c r="A255" s="178">
        <f t="shared" si="95"/>
        <v>252</v>
      </c>
      <c r="B255" s="11" t="s">
        <v>99</v>
      </c>
      <c r="C255" s="24" t="s">
        <v>1310</v>
      </c>
      <c r="D255" s="30" t="s">
        <v>549</v>
      </c>
      <c r="E255" s="85"/>
      <c r="F255" s="12">
        <v>0</v>
      </c>
      <c r="G255" s="13">
        <v>3</v>
      </c>
      <c r="H255" s="13">
        <v>1</v>
      </c>
      <c r="I255" s="32">
        <v>381.57421500000004</v>
      </c>
      <c r="J255" s="14">
        <v>0</v>
      </c>
      <c r="K255" s="14">
        <f>F255*Dane!$C$14+G255*Dane!$C$15+H255*Dane!$C$16</f>
        <v>137</v>
      </c>
      <c r="L255" s="41">
        <f>F255*Dane!$F$14+G255*Dane!$F$15+H255*Dane!$F$17</f>
        <v>20</v>
      </c>
      <c r="M255" s="41">
        <f>F255*Dane!$H$14+G255*Dane!$H$15+H255*Dane!$H$16+(F255+G255+H255)*Dane!$C$22</f>
        <v>288</v>
      </c>
      <c r="N255" s="15">
        <f t="shared" si="96"/>
        <v>826.57421500000009</v>
      </c>
      <c r="O255" s="14">
        <f>IF(B255="W",N255*Dane!$D$2,N255*Dane!$H$2)</f>
        <v>165.31484300000002</v>
      </c>
      <c r="P255" s="14">
        <f t="shared" si="85"/>
        <v>991.88905800000009</v>
      </c>
      <c r="Q255" s="14">
        <f>IF(B255="W",N255*Dane!$C$23,N255*Dane!$C$23)</f>
        <v>0</v>
      </c>
      <c r="R255" s="14">
        <f>IF(B255="W",(N255*Dane!$D$3)-Q255,(N255*Dane!$H$3)-Q255)</f>
        <v>0</v>
      </c>
      <c r="S255" s="14">
        <f t="shared" si="97"/>
        <v>991.88905800000009</v>
      </c>
      <c r="T255" s="14">
        <f t="shared" si="86"/>
        <v>99.188905800000015</v>
      </c>
      <c r="U255" s="14">
        <f t="shared" si="87"/>
        <v>198.37781160000003</v>
      </c>
      <c r="V255" s="33">
        <f t="shared" si="88"/>
        <v>1091.0779638000001</v>
      </c>
      <c r="W255" s="34">
        <f t="shared" si="89"/>
        <v>1190.2668696000001</v>
      </c>
      <c r="X255" s="49">
        <v>2191</v>
      </c>
      <c r="Y255" s="159">
        <f>X255*Dane!$D$6</f>
        <v>328.65</v>
      </c>
      <c r="Z255" s="35">
        <f>X255*Dane!$D$7</f>
        <v>657.3</v>
      </c>
      <c r="AA255" s="160">
        <f>X255*Dane!$D$8</f>
        <v>1314.6</v>
      </c>
      <c r="AB255" s="89"/>
      <c r="AC255" s="17"/>
      <c r="AD255" s="17"/>
    </row>
    <row r="256" spans="1:30" ht="29.25" customHeight="1">
      <c r="A256" s="178">
        <f t="shared" si="95"/>
        <v>253</v>
      </c>
      <c r="B256" s="11" t="s">
        <v>99</v>
      </c>
      <c r="C256" s="24" t="s">
        <v>1311</v>
      </c>
      <c r="D256" s="30" t="s">
        <v>550</v>
      </c>
      <c r="E256" s="85"/>
      <c r="F256" s="12">
        <v>0</v>
      </c>
      <c r="G256" s="13">
        <v>3</v>
      </c>
      <c r="H256" s="13">
        <v>1</v>
      </c>
      <c r="I256" s="32">
        <v>381.57421500000004</v>
      </c>
      <c r="J256" s="14">
        <v>0</v>
      </c>
      <c r="K256" s="14">
        <f>F256*Dane!$C$14+G256*Dane!$C$15+H256*Dane!$C$16</f>
        <v>137</v>
      </c>
      <c r="L256" s="41">
        <f>F256*Dane!$F$14+G256*Dane!$F$15+H256*Dane!$F$17</f>
        <v>20</v>
      </c>
      <c r="M256" s="41">
        <f>F256*Dane!$H$14+G256*Dane!$H$15+H256*Dane!$H$16+(F256+G256+H256)*Dane!$C$22</f>
        <v>288</v>
      </c>
      <c r="N256" s="15">
        <f t="shared" si="96"/>
        <v>826.57421500000009</v>
      </c>
      <c r="O256" s="14">
        <f>IF(B256="W",N256*Dane!$D$2,N256*Dane!$H$2)</f>
        <v>165.31484300000002</v>
      </c>
      <c r="P256" s="14">
        <f t="shared" si="85"/>
        <v>991.88905800000009</v>
      </c>
      <c r="Q256" s="14">
        <f>IF(B256="W",N256*Dane!$C$23,N256*Dane!$C$23)</f>
        <v>0</v>
      </c>
      <c r="R256" s="14">
        <f>IF(B256="W",(N256*Dane!$D$3)-Q256,(N256*Dane!$H$3)-Q256)</f>
        <v>0</v>
      </c>
      <c r="S256" s="14">
        <f t="shared" si="97"/>
        <v>991.88905800000009</v>
      </c>
      <c r="T256" s="14">
        <f t="shared" si="86"/>
        <v>99.188905800000015</v>
      </c>
      <c r="U256" s="14">
        <f t="shared" si="87"/>
        <v>198.37781160000003</v>
      </c>
      <c r="V256" s="33">
        <f t="shared" si="88"/>
        <v>1091.0779638000001</v>
      </c>
      <c r="W256" s="34">
        <f t="shared" si="89"/>
        <v>1190.2668696000001</v>
      </c>
      <c r="X256" s="49">
        <v>2191</v>
      </c>
      <c r="Y256" s="159">
        <f>X256*Dane!$D$6</f>
        <v>328.65</v>
      </c>
      <c r="Z256" s="35">
        <f>X256*Dane!$D$7</f>
        <v>657.3</v>
      </c>
      <c r="AA256" s="160">
        <f>X256*Dane!$D$8</f>
        <v>1314.6</v>
      </c>
      <c r="AB256" s="89"/>
      <c r="AC256" s="17"/>
      <c r="AD256" s="17"/>
    </row>
    <row r="257" spans="1:30" ht="29.25" customHeight="1">
      <c r="A257" s="178">
        <f t="shared" si="95"/>
        <v>254</v>
      </c>
      <c r="B257" s="11" t="s">
        <v>99</v>
      </c>
      <c r="C257" s="24" t="s">
        <v>1312</v>
      </c>
      <c r="D257" s="30" t="s">
        <v>551</v>
      </c>
      <c r="E257" s="85"/>
      <c r="F257" s="12">
        <v>0</v>
      </c>
      <c r="G257" s="13">
        <v>3</v>
      </c>
      <c r="H257" s="13">
        <v>1</v>
      </c>
      <c r="I257" s="32">
        <v>383.35572000000002</v>
      </c>
      <c r="J257" s="14">
        <v>0</v>
      </c>
      <c r="K257" s="14">
        <f>F257*Dane!$C$14+G257*Dane!$C$15+H257*Dane!$C$16</f>
        <v>137</v>
      </c>
      <c r="L257" s="41">
        <f>F257*Dane!$F$14+G257*Dane!$F$15+H257*Dane!$F$17</f>
        <v>20</v>
      </c>
      <c r="M257" s="41">
        <f>F257*Dane!$H$14+G257*Dane!$H$15+H257*Dane!$H$16+(F257+G257+H257)*Dane!$C$22</f>
        <v>288</v>
      </c>
      <c r="N257" s="15">
        <f t="shared" si="96"/>
        <v>828.35572000000002</v>
      </c>
      <c r="O257" s="14">
        <f>IF(B257="W",N257*Dane!$D$2,N257*Dane!$H$2)</f>
        <v>165.67114400000003</v>
      </c>
      <c r="P257" s="14">
        <f t="shared" si="85"/>
        <v>994.02686400000005</v>
      </c>
      <c r="Q257" s="14">
        <f>IF(B257="W",N257*Dane!$C$23,N257*Dane!$C$23)</f>
        <v>0</v>
      </c>
      <c r="R257" s="14">
        <f>IF(B257="W",(N257*Dane!$D$3)-Q257,(N257*Dane!$H$3)-Q257)</f>
        <v>0</v>
      </c>
      <c r="S257" s="14">
        <f t="shared" si="97"/>
        <v>994.02686400000005</v>
      </c>
      <c r="T257" s="14">
        <f t="shared" si="86"/>
        <v>99.402686400000007</v>
      </c>
      <c r="U257" s="14">
        <f t="shared" si="87"/>
        <v>198.80537280000001</v>
      </c>
      <c r="V257" s="33">
        <f t="shared" si="88"/>
        <v>1093.4295504000002</v>
      </c>
      <c r="W257" s="34">
        <f t="shared" si="89"/>
        <v>1192.8322368000001</v>
      </c>
      <c r="X257" s="49">
        <v>2191</v>
      </c>
      <c r="Y257" s="159">
        <f>X257*Dane!$D$6</f>
        <v>328.65</v>
      </c>
      <c r="Z257" s="35">
        <f>X257*Dane!$D$7</f>
        <v>657.3</v>
      </c>
      <c r="AA257" s="160">
        <f>X257*Dane!$D$8</f>
        <v>1314.6</v>
      </c>
      <c r="AB257" s="89"/>
      <c r="AC257" s="17"/>
      <c r="AD257" s="17"/>
    </row>
    <row r="258" spans="1:30" ht="29.25" customHeight="1">
      <c r="A258" s="178">
        <f t="shared" si="95"/>
        <v>255</v>
      </c>
      <c r="B258" s="11" t="s">
        <v>99</v>
      </c>
      <c r="C258" s="24" t="s">
        <v>1848</v>
      </c>
      <c r="D258" s="30" t="s">
        <v>1847</v>
      </c>
      <c r="E258" s="85"/>
      <c r="F258" s="12">
        <v>0</v>
      </c>
      <c r="G258" s="13">
        <v>3.55</v>
      </c>
      <c r="H258" s="13">
        <v>0.5</v>
      </c>
      <c r="I258" s="32">
        <v>421.94493</v>
      </c>
      <c r="J258" s="14">
        <v>0</v>
      </c>
      <c r="K258" s="14">
        <f>F258*Dane!$C$14+G258*Dane!$C$15+H258*Dane!$C$16</f>
        <v>136.14999999999998</v>
      </c>
      <c r="L258" s="41">
        <f>F258*Dane!$F$14+G258*Dane!$F$15+H258*Dane!$F$17</f>
        <v>20.25</v>
      </c>
      <c r="M258" s="41">
        <f>F258*Dane!$H$14+G258*Dane!$H$15+H258*Dane!$H$16+(F258+G258+H258)*Dane!$C$22</f>
        <v>291.59999999999997</v>
      </c>
      <c r="N258" s="15">
        <f t="shared" si="96"/>
        <v>869.94492999999989</v>
      </c>
      <c r="O258" s="14">
        <f>IF(B258="W",N258*Dane!$D$2,N258*Dane!$H$2)</f>
        <v>173.98898599999998</v>
      </c>
      <c r="P258" s="14">
        <f>SUM(N258:O258)</f>
        <v>1043.933916</v>
      </c>
      <c r="Q258" s="14">
        <f>IF(B258="W",N258*Dane!$C$23,N258*Dane!$C$23)</f>
        <v>0</v>
      </c>
      <c r="R258" s="14">
        <f>IF(B258="W",(N258*Dane!$D$3)-Q258,(N258*Dane!$H$3)-Q258)</f>
        <v>0</v>
      </c>
      <c r="S258" s="14">
        <f t="shared" si="97"/>
        <v>1043.933916</v>
      </c>
      <c r="T258" s="14">
        <f>S258*0.1</f>
        <v>104.3933916</v>
      </c>
      <c r="U258" s="14">
        <f>S258*0.2</f>
        <v>208.7867832</v>
      </c>
      <c r="V258" s="33">
        <f>SUM(S258:T258)</f>
        <v>1148.3273076</v>
      </c>
      <c r="W258" s="34">
        <f>SUM(S258,U258)</f>
        <v>1252.7206991999999</v>
      </c>
      <c r="X258" s="49">
        <v>1364.0123516399999</v>
      </c>
      <c r="Y258" s="159">
        <f>X258*Dane!$D$6</f>
        <v>204.60185274599999</v>
      </c>
      <c r="Z258" s="35">
        <f>X258*Dane!$D$7</f>
        <v>409.20370549199998</v>
      </c>
      <c r="AA258" s="160">
        <f>X258*Dane!$D$8</f>
        <v>818.40741098399997</v>
      </c>
      <c r="AB258" s="89"/>
      <c r="AC258" s="17"/>
      <c r="AD258" s="17"/>
    </row>
    <row r="259" spans="1:30" ht="29.25" customHeight="1">
      <c r="A259" s="178">
        <f t="shared" si="95"/>
        <v>256</v>
      </c>
      <c r="B259" s="11" t="s">
        <v>99</v>
      </c>
      <c r="C259" s="24" t="s">
        <v>1677</v>
      </c>
      <c r="D259" s="37" t="s">
        <v>1679</v>
      </c>
      <c r="E259" s="85"/>
      <c r="F259" s="12">
        <v>0</v>
      </c>
      <c r="G259" s="13">
        <v>1</v>
      </c>
      <c r="H259" s="13">
        <v>0</v>
      </c>
      <c r="I259" s="32">
        <v>72.276764999999997</v>
      </c>
      <c r="J259" s="14">
        <v>0</v>
      </c>
      <c r="K259" s="14">
        <f>F259*Dane!$C$14+G259*Dane!$C$15+H259*Dane!$C$16</f>
        <v>33</v>
      </c>
      <c r="L259" s="41">
        <f>F259*Dane!$F$14+G259*Dane!$F$15+H259*Dane!$F$17</f>
        <v>5</v>
      </c>
      <c r="M259" s="41">
        <f>F259*Dane!$H$14+G259*Dane!$H$15+H259*Dane!$H$16+(F259+G259+H259)*Dane!$C$22</f>
        <v>72</v>
      </c>
      <c r="N259" s="15">
        <f t="shared" si="96"/>
        <v>182.27676500000001</v>
      </c>
      <c r="O259" s="14">
        <f>IF(B259="W",N259*Dane!$D$2,N259*Dane!$H$2)</f>
        <v>36.455353000000002</v>
      </c>
      <c r="P259" s="14">
        <f>SUM(N259:O259)</f>
        <v>218.73211800000001</v>
      </c>
      <c r="Q259" s="14">
        <f>IF(B259="W",N259*Dane!$C$23,N259*Dane!$C$23)</f>
        <v>0</v>
      </c>
      <c r="R259" s="14">
        <f>IF(B259="W",(N259*Dane!$D$3)-Q259,(N259*Dane!$H$3)-Q259)</f>
        <v>0</v>
      </c>
      <c r="S259" s="14">
        <f t="shared" si="97"/>
        <v>218.73211800000001</v>
      </c>
      <c r="T259" s="14">
        <f>S259*0.1</f>
        <v>21.873211800000004</v>
      </c>
      <c r="U259" s="14">
        <f>S259*0.2</f>
        <v>43.746423600000007</v>
      </c>
      <c r="V259" s="33">
        <f>SUM(S259:T259)</f>
        <v>240.60532980000002</v>
      </c>
      <c r="W259" s="34">
        <f>SUM(S259,U259)</f>
        <v>262.47854160000003</v>
      </c>
      <c r="X259" s="49">
        <v>1680</v>
      </c>
      <c r="Y259" s="159">
        <f>X259*Dane!$D$6</f>
        <v>252</v>
      </c>
      <c r="Z259" s="35">
        <f>X259*Dane!$D$7</f>
        <v>504</v>
      </c>
      <c r="AA259" s="160">
        <f>X259*Dane!$D$8</f>
        <v>1008</v>
      </c>
      <c r="AB259" s="89"/>
      <c r="AC259" s="17"/>
      <c r="AD259" s="17"/>
    </row>
    <row r="260" spans="1:30" ht="29.25" customHeight="1">
      <c r="A260" s="178">
        <f t="shared" si="95"/>
        <v>257</v>
      </c>
      <c r="B260" s="11" t="s">
        <v>99</v>
      </c>
      <c r="C260" s="24" t="s">
        <v>1678</v>
      </c>
      <c r="D260" s="37" t="s">
        <v>1680</v>
      </c>
      <c r="E260" s="85"/>
      <c r="F260" s="12">
        <v>0</v>
      </c>
      <c r="G260" s="13">
        <v>1</v>
      </c>
      <c r="H260" s="13">
        <v>0</v>
      </c>
      <c r="I260" s="32">
        <v>73.001445000000004</v>
      </c>
      <c r="J260" s="14">
        <v>0</v>
      </c>
      <c r="K260" s="14">
        <f>F260*Dane!$C$14+G260*Dane!$C$15+H260*Dane!$C$16</f>
        <v>33</v>
      </c>
      <c r="L260" s="41">
        <f>F260*Dane!$F$14+G260*Dane!$F$15+H260*Dane!$F$17</f>
        <v>5</v>
      </c>
      <c r="M260" s="41">
        <f>F260*Dane!$H$14+G260*Dane!$H$15+H260*Dane!$H$16+(F260+G260+H260)*Dane!$C$22</f>
        <v>72</v>
      </c>
      <c r="N260" s="15">
        <f t="shared" si="96"/>
        <v>183.00144499999999</v>
      </c>
      <c r="O260" s="14">
        <f>IF(B260="W",N260*Dane!$D$2,N260*Dane!$H$2)</f>
        <v>36.600288999999997</v>
      </c>
      <c r="P260" s="14">
        <f>SUM(N260:O260)</f>
        <v>219.60173399999999</v>
      </c>
      <c r="Q260" s="14">
        <f>IF(B260="W",N260*Dane!$C$23,N260*Dane!$C$23)</f>
        <v>0</v>
      </c>
      <c r="R260" s="14">
        <f>IF(B260="W",(N260*Dane!$D$3)-Q260,(N260*Dane!$H$3)-Q260)</f>
        <v>0</v>
      </c>
      <c r="S260" s="14">
        <f t="shared" si="97"/>
        <v>219.60173399999999</v>
      </c>
      <c r="T260" s="14">
        <f>S260*0.1</f>
        <v>21.960173400000002</v>
      </c>
      <c r="U260" s="14">
        <f>S260*0.2</f>
        <v>43.920346800000004</v>
      </c>
      <c r="V260" s="33">
        <f>SUM(S260:T260)</f>
        <v>241.5619074</v>
      </c>
      <c r="W260" s="34">
        <f>SUM(S260,U260)</f>
        <v>263.52208080000003</v>
      </c>
      <c r="X260" s="49">
        <v>1680</v>
      </c>
      <c r="Y260" s="159">
        <f>X260*Dane!$D$6</f>
        <v>252</v>
      </c>
      <c r="Z260" s="35">
        <f>X260*Dane!$D$7</f>
        <v>504</v>
      </c>
      <c r="AA260" s="160">
        <f>X260*Dane!$D$8</f>
        <v>1008</v>
      </c>
      <c r="AB260" s="89"/>
      <c r="AC260" s="17"/>
      <c r="AD260" s="17"/>
    </row>
    <row r="261" spans="1:30" ht="29.25" customHeight="1">
      <c r="A261" s="178">
        <f t="shared" si="95"/>
        <v>258</v>
      </c>
      <c r="B261" s="11" t="s">
        <v>99</v>
      </c>
      <c r="C261" s="24" t="s">
        <v>2055</v>
      </c>
      <c r="D261" s="37" t="s">
        <v>2054</v>
      </c>
      <c r="E261" s="85"/>
      <c r="F261" s="12">
        <v>0</v>
      </c>
      <c r="G261" s="13">
        <v>1</v>
      </c>
      <c r="H261" s="13">
        <v>0.25</v>
      </c>
      <c r="I261" s="32">
        <v>141.18</v>
      </c>
      <c r="J261" s="14">
        <v>0</v>
      </c>
      <c r="K261" s="14">
        <f>F261*Dane!$C$14+G261*Dane!$C$15+H261*Dane!$C$16</f>
        <v>42.5</v>
      </c>
      <c r="L261" s="41">
        <f>F261*Dane!$F$14+G261*Dane!$F$15+H261*Dane!$F$17</f>
        <v>6.25</v>
      </c>
      <c r="M261" s="41">
        <f>F261*Dane!$H$14+G261*Dane!$H$15+H261*Dane!$H$16+(F261+G261+H261)*Dane!$C$22</f>
        <v>90</v>
      </c>
      <c r="N261" s="15">
        <f t="shared" ref="N261" si="100">SUM(I261:M261)</f>
        <v>279.93</v>
      </c>
      <c r="O261" s="14">
        <f>IF(B261="W",N261*Dane!$D$2,N261*Dane!$H$2)</f>
        <v>55.986000000000004</v>
      </c>
      <c r="P261" s="14">
        <f>SUM(N261:O261)</f>
        <v>335.916</v>
      </c>
      <c r="Q261" s="14">
        <f>IF(B261="W",N261*Dane!$C$23,N261*Dane!$C$23)</f>
        <v>0</v>
      </c>
      <c r="R261" s="14">
        <f>IF(B261="W",(N261*Dane!$D$3)-Q261,(N261*Dane!$H$3)-Q261)</f>
        <v>0</v>
      </c>
      <c r="S261" s="14">
        <f t="shared" ref="S261" si="101">SUM(P261:R261)</f>
        <v>335.916</v>
      </c>
      <c r="T261" s="14">
        <f>S261*0.1</f>
        <v>33.5916</v>
      </c>
      <c r="U261" s="14">
        <f>S261*0.2</f>
        <v>67.183199999999999</v>
      </c>
      <c r="V261" s="33">
        <f>SUM(S261:T261)</f>
        <v>369.50760000000002</v>
      </c>
      <c r="W261" s="34">
        <f>SUM(S261,U261)</f>
        <v>403.0992</v>
      </c>
      <c r="X261" s="49">
        <v>1680</v>
      </c>
      <c r="Y261" s="159">
        <f>X261*Dane!$D$6</f>
        <v>252</v>
      </c>
      <c r="Z261" s="35">
        <f>X261*Dane!$D$7</f>
        <v>504</v>
      </c>
      <c r="AA261" s="160">
        <f>X261*Dane!$D$8</f>
        <v>1008</v>
      </c>
      <c r="AB261" s="89"/>
      <c r="AC261" s="17"/>
      <c r="AD261" s="17"/>
    </row>
    <row r="262" spans="1:30" ht="29.25" customHeight="1">
      <c r="A262" s="178">
        <f t="shared" si="95"/>
        <v>259</v>
      </c>
      <c r="B262" s="11" t="s">
        <v>99</v>
      </c>
      <c r="C262" s="24" t="s">
        <v>1313</v>
      </c>
      <c r="D262" s="30" t="s">
        <v>552</v>
      </c>
      <c r="E262" s="85"/>
      <c r="F262" s="12">
        <v>0</v>
      </c>
      <c r="G262" s="13">
        <v>1</v>
      </c>
      <c r="H262" s="13">
        <v>0</v>
      </c>
      <c r="I262" s="32">
        <v>46.993485</v>
      </c>
      <c r="J262" s="14">
        <v>0</v>
      </c>
      <c r="K262" s="14">
        <f>F262*Dane!$C$14+G262*Dane!$C$15+H262*Dane!$C$16</f>
        <v>33</v>
      </c>
      <c r="L262" s="41">
        <f>F262*Dane!$F$14+G262*Dane!$F$15+H262*Dane!$F$17</f>
        <v>5</v>
      </c>
      <c r="M262" s="41">
        <f>F262*Dane!$H$14+G262*Dane!$H$15+H262*Dane!$H$16+(F262+G262+H262)*Dane!$C$22</f>
        <v>72</v>
      </c>
      <c r="N262" s="15">
        <f t="shared" si="96"/>
        <v>156.99348499999999</v>
      </c>
      <c r="O262" s="14">
        <f>IF(B262="W",N262*Dane!$D$2,N262*Dane!$H$2)</f>
        <v>31.398696999999999</v>
      </c>
      <c r="P262" s="14">
        <f t="shared" si="85"/>
        <v>188.39218199999999</v>
      </c>
      <c r="Q262" s="14">
        <f>IF(B262="W",N262*Dane!$C$23,N262*Dane!$C$23)</f>
        <v>0</v>
      </c>
      <c r="R262" s="14">
        <f>IF(B262="W",(N262*Dane!$D$3)-Q262,(N262*Dane!$H$3)-Q262)</f>
        <v>0</v>
      </c>
      <c r="S262" s="14">
        <f t="shared" si="97"/>
        <v>188.39218199999999</v>
      </c>
      <c r="T262" s="14">
        <f t="shared" si="86"/>
        <v>18.839218200000001</v>
      </c>
      <c r="U262" s="14">
        <f t="shared" si="87"/>
        <v>37.678436400000002</v>
      </c>
      <c r="V262" s="33">
        <f t="shared" si="88"/>
        <v>207.2314002</v>
      </c>
      <c r="W262" s="34">
        <f t="shared" si="89"/>
        <v>226.0706184</v>
      </c>
      <c r="X262" s="49">
        <v>681</v>
      </c>
      <c r="Y262" s="159">
        <f>X262*Dane!$D$6</f>
        <v>102.14999999999999</v>
      </c>
      <c r="Z262" s="35">
        <f>X262*Dane!$D$7</f>
        <v>204.29999999999998</v>
      </c>
      <c r="AA262" s="160">
        <f>X262*Dane!$D$8</f>
        <v>408.59999999999997</v>
      </c>
      <c r="AB262" s="89"/>
      <c r="AC262" s="17"/>
      <c r="AD262" s="17"/>
    </row>
    <row r="263" spans="1:30" ht="29.25" customHeight="1">
      <c r="A263" s="178">
        <f t="shared" si="95"/>
        <v>260</v>
      </c>
      <c r="B263" s="11" t="s">
        <v>99</v>
      </c>
      <c r="C263" s="24" t="s">
        <v>1314</v>
      </c>
      <c r="D263" s="30" t="s">
        <v>553</v>
      </c>
      <c r="E263" s="85"/>
      <c r="F263" s="12">
        <v>0</v>
      </c>
      <c r="G263" s="13">
        <v>2</v>
      </c>
      <c r="H263" s="13">
        <v>0.5</v>
      </c>
      <c r="I263" s="32">
        <v>48.563625000000002</v>
      </c>
      <c r="J263" s="14">
        <v>0</v>
      </c>
      <c r="K263" s="14">
        <f>F263*Dane!$C$14+G263*Dane!$C$15+H263*Dane!$C$16</f>
        <v>85</v>
      </c>
      <c r="L263" s="41">
        <f>F263*Dane!$F$14+G263*Dane!$F$15+H263*Dane!$F$17</f>
        <v>12.5</v>
      </c>
      <c r="M263" s="41">
        <f>F263*Dane!$H$14+G263*Dane!$H$15+H263*Dane!$H$16+(F263+G263+H263)*Dane!$C$22</f>
        <v>180</v>
      </c>
      <c r="N263" s="15">
        <f t="shared" si="96"/>
        <v>326.063625</v>
      </c>
      <c r="O263" s="14">
        <f>IF(B263="W",N263*Dane!$D$2,N263*Dane!$H$2)</f>
        <v>65.212725000000006</v>
      </c>
      <c r="P263" s="14">
        <f t="shared" si="85"/>
        <v>391.27634999999998</v>
      </c>
      <c r="Q263" s="14">
        <f>IF(B263="W",N263*Dane!$C$23,N263*Dane!$C$23)</f>
        <v>0</v>
      </c>
      <c r="R263" s="14">
        <f>IF(B263="W",(N263*Dane!$D$3)-Q263,(N263*Dane!$H$3)-Q263)</f>
        <v>0</v>
      </c>
      <c r="S263" s="14">
        <f t="shared" si="97"/>
        <v>391.27634999999998</v>
      </c>
      <c r="T263" s="14">
        <f t="shared" si="86"/>
        <v>39.127634999999998</v>
      </c>
      <c r="U263" s="14">
        <f t="shared" si="87"/>
        <v>78.255269999999996</v>
      </c>
      <c r="V263" s="33">
        <f t="shared" si="88"/>
        <v>430.40398499999998</v>
      </c>
      <c r="W263" s="34">
        <f t="shared" si="89"/>
        <v>469.53161999999998</v>
      </c>
      <c r="X263" s="49">
        <v>830</v>
      </c>
      <c r="Y263" s="159">
        <f>X263*Dane!$D$6</f>
        <v>124.5</v>
      </c>
      <c r="Z263" s="35">
        <f>X263*Dane!$D$7</f>
        <v>249</v>
      </c>
      <c r="AA263" s="160">
        <f>X263*Dane!$D$8</f>
        <v>498</v>
      </c>
      <c r="AB263" s="89"/>
      <c r="AC263" s="17"/>
      <c r="AD263" s="17"/>
    </row>
    <row r="264" spans="1:30" ht="29.25" customHeight="1">
      <c r="A264" s="178">
        <f t="shared" si="95"/>
        <v>261</v>
      </c>
      <c r="B264" s="11" t="s">
        <v>100</v>
      </c>
      <c r="C264" s="24" t="s">
        <v>1315</v>
      </c>
      <c r="D264" s="36" t="s">
        <v>554</v>
      </c>
      <c r="E264" s="86"/>
      <c r="F264" s="12">
        <v>0</v>
      </c>
      <c r="G264" s="31">
        <v>0</v>
      </c>
      <c r="H264" s="31">
        <v>0</v>
      </c>
      <c r="I264" s="32">
        <v>33.456060000000001</v>
      </c>
      <c r="J264" s="14">
        <v>0</v>
      </c>
      <c r="K264" s="14">
        <f>F264*Dane!$C$14+G264*Dane!$C$15+H264*Dane!$C$16</f>
        <v>0</v>
      </c>
      <c r="L264" s="41">
        <f>F264*Dane!$F$14+G264*Dane!$F$15+H264*Dane!$F$17</f>
        <v>0</v>
      </c>
      <c r="M264" s="41">
        <f>F264*Dane!$H$14+G264*Dane!$H$15+H264*Dane!$H$16+(F264+G264+H264)*Dane!$C$22</f>
        <v>0</v>
      </c>
      <c r="N264" s="15">
        <f t="shared" si="96"/>
        <v>33.456060000000001</v>
      </c>
      <c r="O264" s="14">
        <f>IF(B264="W",N264*Dane!$D$2,N264*Dane!$H$2)</f>
        <v>6.6912120000000002</v>
      </c>
      <c r="P264" s="14">
        <f t="shared" si="85"/>
        <v>40.147272000000001</v>
      </c>
      <c r="Q264" s="14">
        <f>IF(B264="W",N264*Dane!$C$23,N264*Dane!$C$23)</f>
        <v>0</v>
      </c>
      <c r="R264" s="14">
        <f>IF(B264="W",(N264*Dane!$D$3)-Q264,(N264*Dane!$H$3)-Q264)</f>
        <v>0</v>
      </c>
      <c r="S264" s="14">
        <f t="shared" si="97"/>
        <v>40.147272000000001</v>
      </c>
      <c r="T264" s="14">
        <f t="shared" si="86"/>
        <v>4.0147272000000003</v>
      </c>
      <c r="U264" s="14">
        <f t="shared" si="87"/>
        <v>8.0294544000000005</v>
      </c>
      <c r="V264" s="33">
        <f t="shared" si="88"/>
        <v>44.161999200000004</v>
      </c>
      <c r="W264" s="34">
        <f t="shared" si="89"/>
        <v>48.1767264</v>
      </c>
      <c r="X264" s="49">
        <v>44</v>
      </c>
      <c r="Y264" s="159"/>
      <c r="Z264" s="35"/>
      <c r="AA264" s="160"/>
      <c r="AB264" s="89"/>
      <c r="AC264" s="17"/>
      <c r="AD264" s="17"/>
    </row>
    <row r="265" spans="1:30" ht="29.25" customHeight="1">
      <c r="A265" s="178">
        <f t="shared" si="95"/>
        <v>262</v>
      </c>
      <c r="B265" s="11" t="s">
        <v>100</v>
      </c>
      <c r="C265" s="24" t="s">
        <v>1316</v>
      </c>
      <c r="D265" s="36" t="s">
        <v>555</v>
      </c>
      <c r="E265" s="86"/>
      <c r="F265" s="12">
        <v>0</v>
      </c>
      <c r="G265" s="31">
        <v>0</v>
      </c>
      <c r="H265" s="31">
        <v>0</v>
      </c>
      <c r="I265" s="32">
        <v>24.568664999999999</v>
      </c>
      <c r="J265" s="14">
        <v>0</v>
      </c>
      <c r="K265" s="14">
        <f>F265*Dane!$C$14+G265*Dane!$C$15+H265*Dane!$C$16</f>
        <v>0</v>
      </c>
      <c r="L265" s="41">
        <f>F265*Dane!$F$14+G265*Dane!$F$15+H265*Dane!$F$17</f>
        <v>0</v>
      </c>
      <c r="M265" s="41">
        <f>F265*Dane!$H$14+G265*Dane!$H$15+H265*Dane!$H$16+(F265+G265+H265)*Dane!$C$22</f>
        <v>0</v>
      </c>
      <c r="N265" s="15">
        <f t="shared" si="96"/>
        <v>24.568664999999999</v>
      </c>
      <c r="O265" s="14">
        <f>IF(B265="W",N265*Dane!$D$2,N265*Dane!$H$2)</f>
        <v>4.9137330000000006</v>
      </c>
      <c r="P265" s="14">
        <f t="shared" si="85"/>
        <v>29.482398</v>
      </c>
      <c r="Q265" s="14">
        <f>IF(B265="W",N265*Dane!$C$23,N265*Dane!$C$23)</f>
        <v>0</v>
      </c>
      <c r="R265" s="14">
        <f>IF(B265="W",(N265*Dane!$D$3)-Q265,(N265*Dane!$H$3)-Q265)</f>
        <v>0</v>
      </c>
      <c r="S265" s="14">
        <f t="shared" si="97"/>
        <v>29.482398</v>
      </c>
      <c r="T265" s="14">
        <f t="shared" si="86"/>
        <v>2.9482398000000001</v>
      </c>
      <c r="U265" s="14">
        <f t="shared" si="87"/>
        <v>5.8964796000000002</v>
      </c>
      <c r="V265" s="33">
        <f t="shared" si="88"/>
        <v>32.4306378</v>
      </c>
      <c r="W265" s="34">
        <f t="shared" si="89"/>
        <v>35.378877600000003</v>
      </c>
      <c r="X265" s="49">
        <v>43</v>
      </c>
      <c r="Y265" s="159"/>
      <c r="Z265" s="35"/>
      <c r="AA265" s="160"/>
      <c r="AB265" s="89"/>
      <c r="AC265" s="17"/>
      <c r="AD265" s="17"/>
    </row>
    <row r="266" spans="1:30" ht="29.25" customHeight="1">
      <c r="A266" s="178">
        <f t="shared" si="95"/>
        <v>263</v>
      </c>
      <c r="B266" s="11" t="s">
        <v>100</v>
      </c>
      <c r="C266" s="24" t="s">
        <v>1317</v>
      </c>
      <c r="D266" s="36" t="s">
        <v>556</v>
      </c>
      <c r="E266" s="86"/>
      <c r="F266" s="12">
        <v>0</v>
      </c>
      <c r="G266" s="31">
        <v>0</v>
      </c>
      <c r="H266" s="31">
        <v>0</v>
      </c>
      <c r="I266" s="32">
        <v>26.169</v>
      </c>
      <c r="J266" s="14">
        <v>0</v>
      </c>
      <c r="K266" s="14">
        <f>F266*Dane!$C$14+G266*Dane!$C$15+H266*Dane!$C$16</f>
        <v>0</v>
      </c>
      <c r="L266" s="41">
        <f>F266*Dane!$F$14+G266*Dane!$F$15+H266*Dane!$F$17</f>
        <v>0</v>
      </c>
      <c r="M266" s="41">
        <f>F266*Dane!$H$14+G266*Dane!$H$15+H266*Dane!$H$16+(F266+G266+H266)*Dane!$C$22</f>
        <v>0</v>
      </c>
      <c r="N266" s="15">
        <f t="shared" si="96"/>
        <v>26.169</v>
      </c>
      <c r="O266" s="14">
        <f>IF(B266="W",N266*Dane!$D$2,N266*Dane!$H$2)</f>
        <v>5.2338000000000005</v>
      </c>
      <c r="P266" s="14">
        <f t="shared" si="85"/>
        <v>31.402799999999999</v>
      </c>
      <c r="Q266" s="14">
        <f>IF(B266="W",N266*Dane!$C$23,N266*Dane!$C$23)</f>
        <v>0</v>
      </c>
      <c r="R266" s="14">
        <f>IF(B266="W",(N266*Dane!$D$3)-Q266,(N266*Dane!$H$3)-Q266)</f>
        <v>0</v>
      </c>
      <c r="S266" s="14">
        <f t="shared" si="97"/>
        <v>31.402799999999999</v>
      </c>
      <c r="T266" s="14">
        <f t="shared" si="86"/>
        <v>3.1402800000000002</v>
      </c>
      <c r="U266" s="14">
        <f t="shared" si="87"/>
        <v>6.2805600000000004</v>
      </c>
      <c r="V266" s="33">
        <f t="shared" si="88"/>
        <v>34.543079999999996</v>
      </c>
      <c r="W266" s="34">
        <f t="shared" si="89"/>
        <v>37.68336</v>
      </c>
      <c r="X266" s="49">
        <v>60</v>
      </c>
      <c r="Y266" s="159"/>
      <c r="Z266" s="35"/>
      <c r="AA266" s="160"/>
      <c r="AB266" s="89"/>
      <c r="AC266" s="17"/>
      <c r="AD266" s="17"/>
    </row>
    <row r="267" spans="1:30" ht="29.25" customHeight="1">
      <c r="A267" s="178">
        <f t="shared" si="95"/>
        <v>264</v>
      </c>
      <c r="B267" s="11" t="s">
        <v>99</v>
      </c>
      <c r="C267" s="24" t="s">
        <v>211</v>
      </c>
      <c r="D267" s="30" t="s">
        <v>557</v>
      </c>
      <c r="E267" s="85"/>
      <c r="F267" s="12">
        <v>0</v>
      </c>
      <c r="G267" s="13">
        <v>0</v>
      </c>
      <c r="H267" s="13">
        <v>0</v>
      </c>
      <c r="I267" s="32">
        <v>83.70053999999999</v>
      </c>
      <c r="J267" s="14">
        <v>0</v>
      </c>
      <c r="K267" s="14">
        <f>F267*Dane!$C$14+G267*Dane!$C$15+H267*Dane!$C$16</f>
        <v>0</v>
      </c>
      <c r="L267" s="41">
        <f>F267*Dane!$F$14+G267*Dane!$F$15+H267*Dane!$F$17</f>
        <v>0</v>
      </c>
      <c r="M267" s="41">
        <f>F267*Dane!$H$14+G267*Dane!$H$15+H267*Dane!$H$16+(F267+G267+H267)*Dane!$C$22</f>
        <v>0</v>
      </c>
      <c r="N267" s="15">
        <f t="shared" si="96"/>
        <v>83.70053999999999</v>
      </c>
      <c r="O267" s="14">
        <f>IF(B267="W",N267*Dane!$D$2,N267*Dane!$H$2)</f>
        <v>16.740107999999999</v>
      </c>
      <c r="P267" s="14">
        <f t="shared" si="85"/>
        <v>100.44064799999998</v>
      </c>
      <c r="Q267" s="14">
        <f>IF(B267="W",N267*Dane!$C$23,N267*Dane!$C$23)</f>
        <v>0</v>
      </c>
      <c r="R267" s="14">
        <f>IF(B267="W",(N267*Dane!$D$3)-Q267,(N267*Dane!$H$3)-Q267)</f>
        <v>0</v>
      </c>
      <c r="S267" s="14">
        <f t="shared" si="97"/>
        <v>100.44064799999998</v>
      </c>
      <c r="T267" s="14">
        <f t="shared" si="86"/>
        <v>10.044064799999999</v>
      </c>
      <c r="U267" s="14">
        <f t="shared" si="87"/>
        <v>20.088129599999998</v>
      </c>
      <c r="V267" s="33">
        <f t="shared" si="88"/>
        <v>110.48471279999998</v>
      </c>
      <c r="W267" s="34">
        <f t="shared" si="89"/>
        <v>120.52877759999998</v>
      </c>
      <c r="X267" s="49">
        <v>1728</v>
      </c>
      <c r="Y267" s="159">
        <f>X267*Dane!$D$6</f>
        <v>259.2</v>
      </c>
      <c r="Z267" s="35">
        <f>X267*Dane!$D$7</f>
        <v>518.4</v>
      </c>
      <c r="AA267" s="160">
        <f>X267*Dane!$D$8</f>
        <v>1036.8</v>
      </c>
      <c r="AB267" s="89"/>
      <c r="AC267" s="17"/>
      <c r="AD267" s="17"/>
    </row>
    <row r="268" spans="1:30" ht="29.25" customHeight="1">
      <c r="A268" s="178">
        <f t="shared" ref="A268:A331" si="102">A267+1</f>
        <v>265</v>
      </c>
      <c r="B268" s="11" t="s">
        <v>99</v>
      </c>
      <c r="C268" s="24" t="s">
        <v>1635</v>
      </c>
      <c r="D268" s="30" t="s">
        <v>1634</v>
      </c>
      <c r="E268" s="85"/>
      <c r="F268" s="12">
        <v>0</v>
      </c>
      <c r="G268" s="13">
        <v>3.3</v>
      </c>
      <c r="H268" s="13">
        <v>0.75</v>
      </c>
      <c r="I268" s="32">
        <v>492.24895499999997</v>
      </c>
      <c r="J268" s="14">
        <v>0</v>
      </c>
      <c r="K268" s="14">
        <f>F268*Dane!$C$14+G268*Dane!$C$15+H268*Dane!$C$16</f>
        <v>137.39999999999998</v>
      </c>
      <c r="L268" s="41">
        <f>F268*Dane!$F$14+G268*Dane!$F$15+H268*Dane!$F$17</f>
        <v>20.25</v>
      </c>
      <c r="M268" s="41">
        <f>F268*Dane!$H$14+G268*Dane!$H$15+H268*Dane!$H$16+(F268+G268+H268)*Dane!$C$22</f>
        <v>291.59999999999997</v>
      </c>
      <c r="N268" s="15">
        <f t="shared" si="96"/>
        <v>941.4989549999998</v>
      </c>
      <c r="O268" s="14">
        <f>IF(B268="W",N268*Dane!$D$2,N268*Dane!$H$2)</f>
        <v>188.29979099999997</v>
      </c>
      <c r="P268" s="14">
        <f>SUM(N268:O268)</f>
        <v>1129.7987459999997</v>
      </c>
      <c r="Q268" s="14">
        <f>IF(B268="W",N268*Dane!$C$23,N268*Dane!$C$23)</f>
        <v>0</v>
      </c>
      <c r="R268" s="14">
        <f>IF(B268="W",(N268*Dane!$D$3)-Q268,(N268*Dane!$H$3)-Q268)</f>
        <v>0</v>
      </c>
      <c r="S268" s="14">
        <f t="shared" si="97"/>
        <v>1129.7987459999997</v>
      </c>
      <c r="T268" s="14">
        <f>S268*0.1</f>
        <v>112.97987459999997</v>
      </c>
      <c r="U268" s="14">
        <f>S268*0.2</f>
        <v>225.95974919999995</v>
      </c>
      <c r="V268" s="33">
        <f>SUM(S268:T268)</f>
        <v>1242.7786205999996</v>
      </c>
      <c r="W268" s="34">
        <f>SUM(S268,U268)</f>
        <v>1355.7584951999997</v>
      </c>
      <c r="X268" s="49">
        <v>1685</v>
      </c>
      <c r="Y268" s="159">
        <f>X268*Dane!$D$6</f>
        <v>252.75</v>
      </c>
      <c r="Z268" s="35">
        <f>X268*Dane!$D$7</f>
        <v>505.5</v>
      </c>
      <c r="AA268" s="160">
        <f>X268*Dane!$D$8</f>
        <v>1011</v>
      </c>
      <c r="AB268" s="89"/>
      <c r="AC268" s="17"/>
      <c r="AD268" s="17"/>
    </row>
    <row r="269" spans="1:30" ht="29.25" customHeight="1">
      <c r="A269" s="178">
        <f t="shared" si="102"/>
        <v>266</v>
      </c>
      <c r="B269" s="11" t="s">
        <v>99</v>
      </c>
      <c r="C269" s="24" t="s">
        <v>1854</v>
      </c>
      <c r="D269" s="37" t="s">
        <v>1853</v>
      </c>
      <c r="E269" s="85"/>
      <c r="F269" s="12">
        <v>0</v>
      </c>
      <c r="G269" s="13">
        <v>4.3</v>
      </c>
      <c r="H269" s="13">
        <v>0.75</v>
      </c>
      <c r="I269" s="32">
        <v>641.48271</v>
      </c>
      <c r="J269" s="14">
        <v>0</v>
      </c>
      <c r="K269" s="14">
        <f>F269*Dane!$C$14+G269*Dane!$C$15+H269*Dane!$C$16</f>
        <v>170.4</v>
      </c>
      <c r="L269" s="41">
        <f>F269*Dane!$F$14+G269*Dane!$F$15+H269*Dane!$F$17</f>
        <v>25.25</v>
      </c>
      <c r="M269" s="41">
        <f>F269*Dane!$H$14+G269*Dane!$H$15+H269*Dane!$H$16+(F269+G269+H269)*Dane!$C$22</f>
        <v>363.59999999999997</v>
      </c>
      <c r="N269" s="15">
        <f t="shared" si="96"/>
        <v>1200.73271</v>
      </c>
      <c r="O269" s="14">
        <f>IF(B269="W",N269*Dane!$D$2,N269*Dane!$H$2)</f>
        <v>240.14654200000001</v>
      </c>
      <c r="P269" s="14">
        <f>SUM(N269:O269)</f>
        <v>1440.879252</v>
      </c>
      <c r="Q269" s="14">
        <f>IF(B269="W",N269*Dane!$C$23,N269*Dane!$C$23)</f>
        <v>0</v>
      </c>
      <c r="R269" s="14">
        <f>IF(B269="W",(N269*Dane!$D$3)-Q269,(N269*Dane!$H$3)-Q269)</f>
        <v>0</v>
      </c>
      <c r="S269" s="14">
        <f t="shared" si="97"/>
        <v>1440.879252</v>
      </c>
      <c r="T269" s="14">
        <f>S269*0.1</f>
        <v>144.0879252</v>
      </c>
      <c r="U269" s="14">
        <f>S269*0.2</f>
        <v>288.1758504</v>
      </c>
      <c r="V269" s="33">
        <f>SUM(S269:T269)</f>
        <v>1584.9671771999999</v>
      </c>
      <c r="W269" s="34">
        <f>SUM(S269,U269)</f>
        <v>1729.0551023999999</v>
      </c>
      <c r="X269" s="49">
        <v>1862.52683508</v>
      </c>
      <c r="Y269" s="159">
        <f>X269*Dane!$D$6</f>
        <v>279.37902526199997</v>
      </c>
      <c r="Z269" s="35">
        <f>X269*Dane!$D$7</f>
        <v>558.75805052399994</v>
      </c>
      <c r="AA269" s="160">
        <f>X269*Dane!$D$8</f>
        <v>1117.5161010479999</v>
      </c>
      <c r="AB269" s="89"/>
      <c r="AC269" s="17"/>
      <c r="AD269" s="17"/>
    </row>
    <row r="270" spans="1:30" ht="29.25" customHeight="1">
      <c r="A270" s="178">
        <f t="shared" si="102"/>
        <v>267</v>
      </c>
      <c r="B270" s="11" t="s">
        <v>99</v>
      </c>
      <c r="C270" s="24" t="s">
        <v>1949</v>
      </c>
      <c r="D270" s="37" t="s">
        <v>1948</v>
      </c>
      <c r="E270" s="85"/>
      <c r="F270" s="12">
        <v>0</v>
      </c>
      <c r="G270" s="13">
        <v>3.3</v>
      </c>
      <c r="H270" s="13">
        <v>0.75</v>
      </c>
      <c r="I270" s="32">
        <v>340.428495</v>
      </c>
      <c r="J270" s="14">
        <v>0</v>
      </c>
      <c r="K270" s="14">
        <f>F270*Dane!$C$14+G270*Dane!$C$15+H270*Dane!$C$16</f>
        <v>137.39999999999998</v>
      </c>
      <c r="L270" s="41">
        <f>F270*Dane!$F$14+G270*Dane!$F$15+H270*Dane!$F$17</f>
        <v>20.25</v>
      </c>
      <c r="M270" s="41">
        <f>F270*Dane!$H$14+G270*Dane!$H$15+H270*Dane!$H$16+(F270+G270+H270)*Dane!$C$22</f>
        <v>291.59999999999997</v>
      </c>
      <c r="N270" s="15">
        <f t="shared" si="96"/>
        <v>789.67849499999988</v>
      </c>
      <c r="O270" s="14">
        <f>IF(B270="W",N270*Dane!$D$2,N270*Dane!$H$2)</f>
        <v>157.935699</v>
      </c>
      <c r="P270" s="14">
        <f>SUM(N270:O270)</f>
        <v>947.61419399999988</v>
      </c>
      <c r="Q270" s="14">
        <f>IF(B270="W",N270*Dane!$C$23,N270*Dane!$C$23)</f>
        <v>0</v>
      </c>
      <c r="R270" s="14">
        <f>IF(B270="W",(N270*Dane!$D$3)-Q270,(N270*Dane!$H$3)-Q270)</f>
        <v>0</v>
      </c>
      <c r="S270" s="14">
        <f t="shared" si="97"/>
        <v>947.61419399999988</v>
      </c>
      <c r="T270" s="14">
        <f>S270*0.1</f>
        <v>94.761419399999994</v>
      </c>
      <c r="U270" s="14">
        <f>S270*0.2</f>
        <v>189.52283879999999</v>
      </c>
      <c r="V270" s="33">
        <f>SUM(S270:T270)</f>
        <v>1042.3756133999998</v>
      </c>
      <c r="W270" s="34">
        <f>SUM(S270,U270)</f>
        <v>1137.1370327999998</v>
      </c>
      <c r="X270" s="49">
        <v>1204.5429102599999</v>
      </c>
      <c r="Y270" s="159">
        <f>X270*Dane!$D$6</f>
        <v>180.68143653899998</v>
      </c>
      <c r="Z270" s="35">
        <f>X270*Dane!$D$7</f>
        <v>361.36287307799995</v>
      </c>
      <c r="AA270" s="160">
        <f>X270*Dane!$D$8</f>
        <v>722.7257461559999</v>
      </c>
      <c r="AB270" s="89"/>
      <c r="AC270" s="17"/>
      <c r="AD270" s="17"/>
    </row>
    <row r="271" spans="1:30" ht="29.25" customHeight="1">
      <c r="A271" s="178">
        <f t="shared" si="102"/>
        <v>268</v>
      </c>
      <c r="B271" s="11" t="s">
        <v>99</v>
      </c>
      <c r="C271" s="24" t="s">
        <v>212</v>
      </c>
      <c r="D271" s="30" t="s">
        <v>558</v>
      </c>
      <c r="E271" s="85"/>
      <c r="F271" s="12">
        <v>0</v>
      </c>
      <c r="G271" s="13">
        <v>7</v>
      </c>
      <c r="H271" s="13">
        <v>0</v>
      </c>
      <c r="I271" s="32">
        <v>440.80673999999999</v>
      </c>
      <c r="J271" s="14">
        <v>0</v>
      </c>
      <c r="K271" s="14">
        <f>F271*Dane!$C$14+G271*Dane!$C$15+H271*Dane!$C$16</f>
        <v>231</v>
      </c>
      <c r="L271" s="41">
        <f>F271*Dane!$F$14+G271*Dane!$F$15+H271*Dane!$F$17</f>
        <v>35</v>
      </c>
      <c r="M271" s="41">
        <f>F271*Dane!$H$14+G271*Dane!$H$15+H271*Dane!$H$16+(F271+G271+H271)*Dane!$C$22</f>
        <v>504</v>
      </c>
      <c r="N271" s="15">
        <f t="shared" si="96"/>
        <v>1210.80674</v>
      </c>
      <c r="O271" s="14">
        <f>IF(B271="W",N271*Dane!$D$2,N271*Dane!$H$2)</f>
        <v>242.161348</v>
      </c>
      <c r="P271" s="14">
        <f t="shared" si="85"/>
        <v>1452.9680880000001</v>
      </c>
      <c r="Q271" s="14">
        <f>IF(B271="W",N271*Dane!$C$23,N271*Dane!$C$23)</f>
        <v>0</v>
      </c>
      <c r="R271" s="14">
        <f>IF(B271="W",(N271*Dane!$D$3)-Q271,(N271*Dane!$H$3)-Q271)</f>
        <v>0</v>
      </c>
      <c r="S271" s="14">
        <f t="shared" si="97"/>
        <v>1452.9680880000001</v>
      </c>
      <c r="T271" s="14">
        <f t="shared" si="86"/>
        <v>145.29680880000001</v>
      </c>
      <c r="U271" s="14">
        <f t="shared" si="87"/>
        <v>290.59361760000002</v>
      </c>
      <c r="V271" s="33">
        <f t="shared" si="88"/>
        <v>1598.2648968000001</v>
      </c>
      <c r="W271" s="34">
        <f t="shared" si="89"/>
        <v>1743.5617056000001</v>
      </c>
      <c r="X271" s="49">
        <v>9251</v>
      </c>
      <c r="Y271" s="159">
        <f>X271*Dane!$D$6</f>
        <v>1387.6499999999999</v>
      </c>
      <c r="Z271" s="35">
        <f>X271*Dane!$D$7</f>
        <v>2775.2999999999997</v>
      </c>
      <c r="AA271" s="160">
        <f>X271*Dane!$D$8</f>
        <v>5550.5999999999995</v>
      </c>
      <c r="AB271" s="89"/>
      <c r="AC271" s="17"/>
      <c r="AD271" s="17"/>
    </row>
    <row r="272" spans="1:30" ht="29.25" customHeight="1">
      <c r="A272" s="178">
        <f t="shared" si="102"/>
        <v>269</v>
      </c>
      <c r="B272" s="11" t="s">
        <v>100</v>
      </c>
      <c r="C272" s="24" t="s">
        <v>1600</v>
      </c>
      <c r="D272" s="30" t="s">
        <v>1601</v>
      </c>
      <c r="E272" s="85"/>
      <c r="F272" s="12">
        <v>0</v>
      </c>
      <c r="G272" s="31">
        <v>0</v>
      </c>
      <c r="H272" s="31">
        <v>0</v>
      </c>
      <c r="I272" s="32">
        <v>0.87565499999999996</v>
      </c>
      <c r="J272" s="14">
        <v>0</v>
      </c>
      <c r="K272" s="14">
        <f>F272*Dane!$C$14+G272*Dane!$C$15+H272*Dane!$C$16</f>
        <v>0</v>
      </c>
      <c r="L272" s="41">
        <f>F272*Dane!$F$14+G272*Dane!$F$15+H272*Dane!$F$17</f>
        <v>0</v>
      </c>
      <c r="M272" s="41">
        <f>F272*Dane!$H$14+G272*Dane!$H$15+H272*Dane!$H$16+(F272+G272+H272)*Dane!$C$22</f>
        <v>0</v>
      </c>
      <c r="N272" s="15">
        <f t="shared" si="96"/>
        <v>0.87565499999999996</v>
      </c>
      <c r="O272" s="14">
        <f>IF(B272="W",N272*Dane!$D$2,N272*Dane!$H$2)</f>
        <v>0.17513100000000001</v>
      </c>
      <c r="P272" s="14">
        <f>SUM(N272:O272)</f>
        <v>1.050786</v>
      </c>
      <c r="Q272" s="14">
        <f>IF(B272="W",N272*Dane!$C$23,N272*Dane!$C$23)</f>
        <v>0</v>
      </c>
      <c r="R272" s="14">
        <f>IF(B272="W",(N272*Dane!$D$3)-Q272,(N272*Dane!$H$3)-Q272)</f>
        <v>0</v>
      </c>
      <c r="S272" s="14">
        <f t="shared" si="97"/>
        <v>1.050786</v>
      </c>
      <c r="T272" s="14">
        <f>S272*0.1</f>
        <v>0.10507860000000001</v>
      </c>
      <c r="U272" s="14">
        <f>S272*0.2</f>
        <v>0.21015720000000002</v>
      </c>
      <c r="V272" s="33">
        <f>SUM(S272:T272)</f>
        <v>1.1558645999999999</v>
      </c>
      <c r="W272" s="34">
        <f>SUM(S272,U272)</f>
        <v>1.2609432</v>
      </c>
      <c r="X272" s="49">
        <v>2</v>
      </c>
      <c r="Y272" s="159"/>
      <c r="Z272" s="35"/>
      <c r="AA272" s="160"/>
      <c r="AB272" s="89"/>
      <c r="AC272" s="17"/>
      <c r="AD272" s="17"/>
    </row>
    <row r="273" spans="1:30" ht="29.25" customHeight="1">
      <c r="A273" s="178">
        <f t="shared" si="102"/>
        <v>270</v>
      </c>
      <c r="B273" s="11" t="s">
        <v>100</v>
      </c>
      <c r="C273" s="24" t="s">
        <v>213</v>
      </c>
      <c r="D273" s="36" t="s">
        <v>559</v>
      </c>
      <c r="E273" s="86"/>
      <c r="F273" s="12">
        <v>0</v>
      </c>
      <c r="G273" s="31">
        <v>0</v>
      </c>
      <c r="H273" s="31">
        <v>0</v>
      </c>
      <c r="I273" s="32">
        <v>65.422499999999999</v>
      </c>
      <c r="J273" s="14">
        <v>0</v>
      </c>
      <c r="K273" s="14">
        <f>F273*Dane!$C$14+G273*Dane!$C$15+H273*Dane!$C$16</f>
        <v>0</v>
      </c>
      <c r="L273" s="41">
        <f>F273*Dane!$F$14+G273*Dane!$F$15+H273*Dane!$F$17</f>
        <v>0</v>
      </c>
      <c r="M273" s="41">
        <f>F273*Dane!$H$14+G273*Dane!$H$15+H273*Dane!$H$16+(F273+G273+H273)*Dane!$C$22</f>
        <v>0</v>
      </c>
      <c r="N273" s="15">
        <f t="shared" si="96"/>
        <v>65.422499999999999</v>
      </c>
      <c r="O273" s="14">
        <f>IF(B273="W",N273*Dane!$D$2,N273*Dane!$H$2)</f>
        <v>13.0845</v>
      </c>
      <c r="P273" s="14">
        <f t="shared" si="85"/>
        <v>78.507000000000005</v>
      </c>
      <c r="Q273" s="14">
        <f>IF(B273="W",N273*Dane!$C$23,N273*Dane!$C$23)</f>
        <v>0</v>
      </c>
      <c r="R273" s="14">
        <f>IF(B273="W",(N273*Dane!$D$3)-Q273,(N273*Dane!$H$3)-Q273)</f>
        <v>0</v>
      </c>
      <c r="S273" s="14">
        <f t="shared" si="97"/>
        <v>78.507000000000005</v>
      </c>
      <c r="T273" s="14">
        <f t="shared" si="86"/>
        <v>7.8507000000000007</v>
      </c>
      <c r="U273" s="14">
        <f t="shared" si="87"/>
        <v>15.701400000000001</v>
      </c>
      <c r="V273" s="33">
        <f t="shared" si="88"/>
        <v>86.357700000000008</v>
      </c>
      <c r="W273" s="34">
        <f t="shared" si="89"/>
        <v>94.208400000000012</v>
      </c>
      <c r="X273" s="49">
        <v>131</v>
      </c>
      <c r="Y273" s="159">
        <f>X273*Dane!$D$6</f>
        <v>19.649999999999999</v>
      </c>
      <c r="Z273" s="35"/>
      <c r="AA273" s="160"/>
      <c r="AB273" s="89"/>
      <c r="AC273" s="17"/>
      <c r="AD273" s="17"/>
    </row>
    <row r="274" spans="1:30" ht="29.25" customHeight="1">
      <c r="A274" s="178">
        <f t="shared" si="102"/>
        <v>271</v>
      </c>
      <c r="B274" s="11" t="s">
        <v>100</v>
      </c>
      <c r="C274" s="24" t="s">
        <v>214</v>
      </c>
      <c r="D274" s="36" t="s">
        <v>560</v>
      </c>
      <c r="E274" s="86"/>
      <c r="F274" s="12">
        <v>0</v>
      </c>
      <c r="G274" s="31">
        <v>0</v>
      </c>
      <c r="H274" s="31">
        <v>0</v>
      </c>
      <c r="I274" s="32">
        <v>50.325000000000003</v>
      </c>
      <c r="J274" s="14">
        <v>0</v>
      </c>
      <c r="K274" s="14">
        <f>F274*Dane!$C$14+G274*Dane!$C$15+H274*Dane!$C$16</f>
        <v>0</v>
      </c>
      <c r="L274" s="41">
        <f>F274*Dane!$F$14+G274*Dane!$F$15+H274*Dane!$F$17</f>
        <v>0</v>
      </c>
      <c r="M274" s="41">
        <f>F274*Dane!$H$14+G274*Dane!$H$15+H274*Dane!$H$16+(F274+G274+H274)*Dane!$C$22</f>
        <v>0</v>
      </c>
      <c r="N274" s="15">
        <f t="shared" si="96"/>
        <v>50.325000000000003</v>
      </c>
      <c r="O274" s="14">
        <f>IF(B274="W",N274*Dane!$D$2,N274*Dane!$H$2)</f>
        <v>10.065000000000001</v>
      </c>
      <c r="P274" s="14">
        <f t="shared" si="85"/>
        <v>60.39</v>
      </c>
      <c r="Q274" s="14">
        <f>IF(B274="W",N274*Dane!$C$23,N274*Dane!$C$23)</f>
        <v>0</v>
      </c>
      <c r="R274" s="14">
        <f>IF(B274="W",(N274*Dane!$D$3)-Q274,(N274*Dane!$H$3)-Q274)</f>
        <v>0</v>
      </c>
      <c r="S274" s="14">
        <f t="shared" si="97"/>
        <v>60.39</v>
      </c>
      <c r="T274" s="14">
        <f t="shared" si="86"/>
        <v>6.0390000000000006</v>
      </c>
      <c r="U274" s="14">
        <f t="shared" si="87"/>
        <v>12.078000000000001</v>
      </c>
      <c r="V274" s="33">
        <f t="shared" si="88"/>
        <v>66.429000000000002</v>
      </c>
      <c r="W274" s="34">
        <f t="shared" si="89"/>
        <v>72.468000000000004</v>
      </c>
      <c r="X274" s="49">
        <v>111</v>
      </c>
      <c r="Y274" s="159">
        <f>X274*Dane!$D$6</f>
        <v>16.649999999999999</v>
      </c>
      <c r="Z274" s="35"/>
      <c r="AA274" s="160"/>
      <c r="AB274" s="89"/>
      <c r="AC274" s="17"/>
      <c r="AD274" s="17"/>
    </row>
    <row r="275" spans="1:30" ht="29.25" customHeight="1">
      <c r="A275" s="178">
        <f t="shared" si="102"/>
        <v>272</v>
      </c>
      <c r="B275" s="11" t="s">
        <v>100</v>
      </c>
      <c r="C275" s="24" t="s">
        <v>215</v>
      </c>
      <c r="D275" s="36" t="s">
        <v>561</v>
      </c>
      <c r="E275" s="86"/>
      <c r="F275" s="12">
        <v>0</v>
      </c>
      <c r="G275" s="31">
        <v>0</v>
      </c>
      <c r="H275" s="31">
        <v>0</v>
      </c>
      <c r="I275" s="32">
        <v>59.383499999999998</v>
      </c>
      <c r="J275" s="14">
        <v>0</v>
      </c>
      <c r="K275" s="14">
        <f>F275*Dane!$C$14+G275*Dane!$C$15+H275*Dane!$C$16</f>
        <v>0</v>
      </c>
      <c r="L275" s="41">
        <f>F275*Dane!$F$14+G275*Dane!$F$15+H275*Dane!$F$17</f>
        <v>0</v>
      </c>
      <c r="M275" s="41">
        <f>F275*Dane!$H$14+G275*Dane!$H$15+H275*Dane!$H$16+(F275+G275+H275)*Dane!$C$22</f>
        <v>0</v>
      </c>
      <c r="N275" s="15">
        <f t="shared" si="96"/>
        <v>59.383499999999998</v>
      </c>
      <c r="O275" s="14">
        <f>IF(B275="W",N275*Dane!$D$2,N275*Dane!$H$2)</f>
        <v>11.8767</v>
      </c>
      <c r="P275" s="14">
        <f t="shared" si="85"/>
        <v>71.260199999999998</v>
      </c>
      <c r="Q275" s="14">
        <f>IF(B275="W",N275*Dane!$C$23,N275*Dane!$C$23)</f>
        <v>0</v>
      </c>
      <c r="R275" s="14">
        <f>IF(B275="W",(N275*Dane!$D$3)-Q275,(N275*Dane!$H$3)-Q275)</f>
        <v>0</v>
      </c>
      <c r="S275" s="14">
        <f t="shared" si="97"/>
        <v>71.260199999999998</v>
      </c>
      <c r="T275" s="14">
        <f t="shared" si="86"/>
        <v>7.1260200000000005</v>
      </c>
      <c r="U275" s="14">
        <f t="shared" si="87"/>
        <v>14.252040000000001</v>
      </c>
      <c r="V275" s="33">
        <f t="shared" si="88"/>
        <v>78.386219999999994</v>
      </c>
      <c r="W275" s="34">
        <f t="shared" si="89"/>
        <v>85.512239999999991</v>
      </c>
      <c r="X275" s="49">
        <v>152</v>
      </c>
      <c r="Y275" s="159">
        <f>X275*Dane!$D$6</f>
        <v>22.8</v>
      </c>
      <c r="Z275" s="35"/>
      <c r="AA275" s="160"/>
      <c r="AB275" s="89"/>
      <c r="AC275" s="17"/>
      <c r="AD275" s="17"/>
    </row>
    <row r="276" spans="1:30" ht="29.25" customHeight="1">
      <c r="A276" s="178">
        <f t="shared" si="102"/>
        <v>273</v>
      </c>
      <c r="B276" s="11" t="s">
        <v>100</v>
      </c>
      <c r="C276" s="24" t="s">
        <v>216</v>
      </c>
      <c r="D276" s="36" t="s">
        <v>562</v>
      </c>
      <c r="E276" s="86"/>
      <c r="F276" s="12">
        <v>0</v>
      </c>
      <c r="G276" s="31">
        <v>0</v>
      </c>
      <c r="H276" s="31">
        <v>0</v>
      </c>
      <c r="I276" s="32">
        <v>1107.1500000000001</v>
      </c>
      <c r="J276" s="14">
        <v>0</v>
      </c>
      <c r="K276" s="14">
        <f>F276*Dane!$C$14+G276*Dane!$C$15+H276*Dane!$C$16</f>
        <v>0</v>
      </c>
      <c r="L276" s="41">
        <f>F276*Dane!$F$14+G276*Dane!$F$15+H276*Dane!$F$17</f>
        <v>0</v>
      </c>
      <c r="M276" s="41">
        <f>F276*Dane!$H$14+G276*Dane!$H$15+H276*Dane!$H$16+(F276+G276+H276)*Dane!$C$22</f>
        <v>0</v>
      </c>
      <c r="N276" s="15">
        <f t="shared" si="96"/>
        <v>1107.1500000000001</v>
      </c>
      <c r="O276" s="14">
        <f>IF(B276="W",N276*Dane!$D$2,N276*Dane!$H$2)</f>
        <v>221.43000000000004</v>
      </c>
      <c r="P276" s="14">
        <f t="shared" si="85"/>
        <v>1328.5800000000002</v>
      </c>
      <c r="Q276" s="14">
        <f>IF(B276="W",N276*Dane!$C$23,N276*Dane!$C$23)</f>
        <v>0</v>
      </c>
      <c r="R276" s="14">
        <f>IF(B276="W",(N276*Dane!$D$3)-Q276,(N276*Dane!$H$3)-Q276)</f>
        <v>0</v>
      </c>
      <c r="S276" s="14">
        <f t="shared" si="97"/>
        <v>1328.5800000000002</v>
      </c>
      <c r="T276" s="14">
        <f t="shared" si="86"/>
        <v>132.85800000000003</v>
      </c>
      <c r="U276" s="14">
        <f t="shared" si="87"/>
        <v>265.71600000000007</v>
      </c>
      <c r="V276" s="33">
        <f t="shared" si="88"/>
        <v>1461.4380000000001</v>
      </c>
      <c r="W276" s="34">
        <f t="shared" si="89"/>
        <v>1594.2960000000003</v>
      </c>
      <c r="X276" s="49">
        <v>1834</v>
      </c>
      <c r="Y276" s="159">
        <f>X276*Dane!$D$6</f>
        <v>275.09999999999997</v>
      </c>
      <c r="Z276" s="35"/>
      <c r="AA276" s="160"/>
      <c r="AB276" s="89"/>
      <c r="AC276" s="17"/>
      <c r="AD276" s="17"/>
    </row>
    <row r="277" spans="1:30" ht="29.25" customHeight="1">
      <c r="A277" s="178">
        <f t="shared" si="102"/>
        <v>274</v>
      </c>
      <c r="B277" s="11" t="s">
        <v>100</v>
      </c>
      <c r="C277" s="24" t="s">
        <v>217</v>
      </c>
      <c r="D277" s="36" t="s">
        <v>563</v>
      </c>
      <c r="E277" s="86"/>
      <c r="F277" s="12">
        <v>0</v>
      </c>
      <c r="G277" s="31">
        <v>0</v>
      </c>
      <c r="H277" s="31">
        <v>0</v>
      </c>
      <c r="I277" s="32">
        <v>344.46456000000001</v>
      </c>
      <c r="J277" s="14">
        <v>0</v>
      </c>
      <c r="K277" s="14">
        <f>F277*Dane!$C$14+G277*Dane!$C$15+H277*Dane!$C$16</f>
        <v>0</v>
      </c>
      <c r="L277" s="41">
        <f>F277*Dane!$F$14+G277*Dane!$F$15+H277*Dane!$F$17</f>
        <v>0</v>
      </c>
      <c r="M277" s="41">
        <f>F277*Dane!$H$14+G277*Dane!$H$15+H277*Dane!$H$16+(F277+G277+H277)*Dane!$C$22</f>
        <v>0</v>
      </c>
      <c r="N277" s="15">
        <f t="shared" si="96"/>
        <v>344.46456000000001</v>
      </c>
      <c r="O277" s="14">
        <f>IF(B277="W",N277*Dane!$D$2,N277*Dane!$H$2)</f>
        <v>68.89291200000001</v>
      </c>
      <c r="P277" s="14">
        <f t="shared" si="85"/>
        <v>413.35747200000003</v>
      </c>
      <c r="Q277" s="14">
        <f>IF(B277="W",N277*Dane!$C$23,N277*Dane!$C$23)</f>
        <v>0</v>
      </c>
      <c r="R277" s="14">
        <f>IF(B277="W",(N277*Dane!$D$3)-Q277,(N277*Dane!$H$3)-Q277)</f>
        <v>0</v>
      </c>
      <c r="S277" s="14">
        <f t="shared" si="97"/>
        <v>413.35747200000003</v>
      </c>
      <c r="T277" s="14">
        <f t="shared" si="86"/>
        <v>41.335747200000007</v>
      </c>
      <c r="U277" s="14">
        <f t="shared" si="87"/>
        <v>82.671494400000014</v>
      </c>
      <c r="V277" s="33">
        <f t="shared" si="88"/>
        <v>454.69321920000004</v>
      </c>
      <c r="W277" s="34">
        <f t="shared" si="89"/>
        <v>496.02896640000006</v>
      </c>
      <c r="X277" s="49">
        <v>576</v>
      </c>
      <c r="Y277" s="159">
        <f>X277*Dane!$D$6</f>
        <v>86.399999999999991</v>
      </c>
      <c r="Z277" s="35"/>
      <c r="AA277" s="160"/>
      <c r="AB277" s="89"/>
      <c r="AC277" s="17"/>
      <c r="AD277" s="17"/>
    </row>
    <row r="278" spans="1:30" ht="29.25" customHeight="1">
      <c r="A278" s="178">
        <f t="shared" si="102"/>
        <v>275</v>
      </c>
      <c r="B278" s="11" t="s">
        <v>100</v>
      </c>
      <c r="C278" s="24" t="s">
        <v>218</v>
      </c>
      <c r="D278" s="36" t="s">
        <v>564</v>
      </c>
      <c r="E278" s="86"/>
      <c r="F278" s="12">
        <v>0</v>
      </c>
      <c r="G278" s="31">
        <v>0</v>
      </c>
      <c r="H278" s="31">
        <v>0</v>
      </c>
      <c r="I278" s="32">
        <v>158.76531</v>
      </c>
      <c r="J278" s="14">
        <v>0</v>
      </c>
      <c r="K278" s="14">
        <f>F278*Dane!$C$14+G278*Dane!$C$15+H278*Dane!$C$16</f>
        <v>0</v>
      </c>
      <c r="L278" s="41">
        <f>F278*Dane!$F$14+G278*Dane!$F$15+H278*Dane!$F$17</f>
        <v>0</v>
      </c>
      <c r="M278" s="41">
        <f>F278*Dane!$H$14+G278*Dane!$H$15+H278*Dane!$H$16+(F278+G278+H278)*Dane!$C$22</f>
        <v>0</v>
      </c>
      <c r="N278" s="15">
        <f t="shared" si="96"/>
        <v>158.76531</v>
      </c>
      <c r="O278" s="14">
        <f>IF(B278="W",N278*Dane!$D$2,N278*Dane!$H$2)</f>
        <v>31.753062</v>
      </c>
      <c r="P278" s="14">
        <f t="shared" si="85"/>
        <v>190.518372</v>
      </c>
      <c r="Q278" s="14">
        <f>IF(B278="W",N278*Dane!$C$23,N278*Dane!$C$23)</f>
        <v>0</v>
      </c>
      <c r="R278" s="14">
        <f>IF(B278="W",(N278*Dane!$D$3)-Q278,(N278*Dane!$H$3)-Q278)</f>
        <v>0</v>
      </c>
      <c r="S278" s="14">
        <f t="shared" si="97"/>
        <v>190.518372</v>
      </c>
      <c r="T278" s="14">
        <f t="shared" si="86"/>
        <v>19.051837200000001</v>
      </c>
      <c r="U278" s="14">
        <f t="shared" si="87"/>
        <v>38.103674400000003</v>
      </c>
      <c r="V278" s="33">
        <f t="shared" si="88"/>
        <v>209.57020919999999</v>
      </c>
      <c r="W278" s="34">
        <f t="shared" si="89"/>
        <v>228.62204639999999</v>
      </c>
      <c r="X278" s="49">
        <v>566</v>
      </c>
      <c r="Y278" s="159"/>
      <c r="Z278" s="35"/>
      <c r="AA278" s="160"/>
      <c r="AB278" s="89"/>
      <c r="AC278" s="17"/>
      <c r="AD278" s="17"/>
    </row>
    <row r="279" spans="1:30" ht="29.25" customHeight="1">
      <c r="A279" s="178">
        <f t="shared" si="102"/>
        <v>276</v>
      </c>
      <c r="B279" s="11" t="s">
        <v>100</v>
      </c>
      <c r="C279" s="24" t="s">
        <v>219</v>
      </c>
      <c r="D279" s="36" t="s">
        <v>565</v>
      </c>
      <c r="E279" s="86"/>
      <c r="F279" s="12">
        <v>0</v>
      </c>
      <c r="G279" s="31">
        <v>0</v>
      </c>
      <c r="H279" s="31">
        <v>0</v>
      </c>
      <c r="I279" s="32">
        <v>112.79140950000001</v>
      </c>
      <c r="J279" s="14">
        <v>0</v>
      </c>
      <c r="K279" s="14">
        <f>F279*Dane!$C$14+G279*Dane!$C$15+H279*Dane!$C$16</f>
        <v>0</v>
      </c>
      <c r="L279" s="41">
        <f>F279*Dane!$F$14+G279*Dane!$F$15+H279*Dane!$F$17</f>
        <v>0</v>
      </c>
      <c r="M279" s="41">
        <f>F279*Dane!$H$14+G279*Dane!$H$15+H279*Dane!$H$16+(F279+G279+H279)*Dane!$C$22</f>
        <v>0</v>
      </c>
      <c r="N279" s="15">
        <f t="shared" si="96"/>
        <v>112.79140950000001</v>
      </c>
      <c r="O279" s="14">
        <f>IF(B279="W",N279*Dane!$D$2,N279*Dane!$H$2)</f>
        <v>22.558281900000004</v>
      </c>
      <c r="P279" s="14">
        <f t="shared" si="85"/>
        <v>135.34969140000001</v>
      </c>
      <c r="Q279" s="14">
        <f>IF(B279="W",N279*Dane!$C$23,N279*Dane!$C$23)</f>
        <v>0</v>
      </c>
      <c r="R279" s="14">
        <f>IF(B279="W",(N279*Dane!$D$3)-Q279,(N279*Dane!$H$3)-Q279)</f>
        <v>0</v>
      </c>
      <c r="S279" s="14">
        <f t="shared" si="97"/>
        <v>135.34969140000001</v>
      </c>
      <c r="T279" s="14">
        <f t="shared" si="86"/>
        <v>13.534969140000001</v>
      </c>
      <c r="U279" s="14">
        <f t="shared" si="87"/>
        <v>27.069938280000002</v>
      </c>
      <c r="V279" s="33">
        <f t="shared" si="88"/>
        <v>148.88466054000003</v>
      </c>
      <c r="W279" s="34">
        <f t="shared" si="89"/>
        <v>162.41962968000001</v>
      </c>
      <c r="X279" s="49">
        <v>361</v>
      </c>
      <c r="Y279" s="159"/>
      <c r="Z279" s="35"/>
      <c r="AA279" s="160"/>
      <c r="AB279" s="89"/>
      <c r="AC279" s="17"/>
      <c r="AD279" s="17"/>
    </row>
    <row r="280" spans="1:30" ht="29.25" customHeight="1">
      <c r="A280" s="178">
        <f t="shared" si="102"/>
        <v>277</v>
      </c>
      <c r="B280" s="11" t="s">
        <v>100</v>
      </c>
      <c r="C280" s="24" t="s">
        <v>1862</v>
      </c>
      <c r="D280" s="36" t="s">
        <v>1865</v>
      </c>
      <c r="E280" s="86"/>
      <c r="F280" s="12">
        <v>0</v>
      </c>
      <c r="G280" s="31">
        <v>0</v>
      </c>
      <c r="H280" s="31">
        <v>0</v>
      </c>
      <c r="I280" s="32">
        <v>738.44590049999999</v>
      </c>
      <c r="J280" s="14">
        <v>0</v>
      </c>
      <c r="K280" s="14">
        <f>F280*Dane!$C$14+G280*Dane!$C$15+H280*Dane!$C$16</f>
        <v>0</v>
      </c>
      <c r="L280" s="41">
        <f>F280*Dane!$F$14+G280*Dane!$F$15+H280*Dane!$F$17</f>
        <v>0</v>
      </c>
      <c r="M280" s="41">
        <f>F280*Dane!$H$14+G280*Dane!$H$15+H280*Dane!$H$16+(F280+G280+H280)*Dane!$C$22</f>
        <v>0</v>
      </c>
      <c r="N280" s="15">
        <f t="shared" si="96"/>
        <v>738.44590049999999</v>
      </c>
      <c r="O280" s="14">
        <f>IF(B280="W",N280*Dane!$D$2,N280*Dane!$H$2)</f>
        <v>147.68918010000002</v>
      </c>
      <c r="P280" s="14">
        <f t="shared" si="85"/>
        <v>886.13508060000004</v>
      </c>
      <c r="Q280" s="14">
        <f>IF(B280="W",N280*Dane!$C$23,N280*Dane!$C$23)</f>
        <v>0</v>
      </c>
      <c r="R280" s="14">
        <f>IF(B280="W",(N280*Dane!$D$3)-Q280,(N280*Dane!$H$3)-Q280)</f>
        <v>0</v>
      </c>
      <c r="S280" s="14">
        <f t="shared" si="97"/>
        <v>886.13508060000004</v>
      </c>
      <c r="T280" s="14">
        <f t="shared" si="86"/>
        <v>88.613508060000015</v>
      </c>
      <c r="U280" s="14">
        <f t="shared" si="87"/>
        <v>177.22701612000003</v>
      </c>
      <c r="V280" s="33">
        <f t="shared" si="88"/>
        <v>974.74858866</v>
      </c>
      <c r="W280" s="34">
        <f t="shared" si="89"/>
        <v>1063.36209672</v>
      </c>
      <c r="X280" s="49">
        <v>2961</v>
      </c>
      <c r="Y280" s="159"/>
      <c r="Z280" s="35"/>
      <c r="AA280" s="160"/>
      <c r="AB280" s="89"/>
      <c r="AC280" s="17"/>
      <c r="AD280" s="17"/>
    </row>
    <row r="281" spans="1:30" ht="29.25" customHeight="1">
      <c r="A281" s="178">
        <f t="shared" si="102"/>
        <v>278</v>
      </c>
      <c r="B281" s="11" t="s">
        <v>100</v>
      </c>
      <c r="C281" s="24" t="s">
        <v>1863</v>
      </c>
      <c r="D281" s="36" t="s">
        <v>1866</v>
      </c>
      <c r="E281" s="86"/>
      <c r="F281" s="12">
        <v>0</v>
      </c>
      <c r="G281" s="31">
        <v>0</v>
      </c>
      <c r="H281" s="31">
        <v>0</v>
      </c>
      <c r="I281" s="32">
        <v>487.80928349999999</v>
      </c>
      <c r="J281" s="14">
        <v>0</v>
      </c>
      <c r="K281" s="14">
        <f>F281*Dane!$C$14+G281*Dane!$C$15+H281*Dane!$C$16</f>
        <v>0</v>
      </c>
      <c r="L281" s="41">
        <f>F281*Dane!$F$14+G281*Dane!$F$15+H281*Dane!$F$17</f>
        <v>0</v>
      </c>
      <c r="M281" s="41">
        <f>F281*Dane!$H$14+G281*Dane!$H$15+H281*Dane!$H$16+(F281+G281+H281)*Dane!$C$22</f>
        <v>0</v>
      </c>
      <c r="N281" s="15">
        <f t="shared" si="96"/>
        <v>487.80928349999999</v>
      </c>
      <c r="O281" s="14">
        <f>IF(B281="W",N281*Dane!$D$2,N281*Dane!$H$2)</f>
        <v>97.561856700000007</v>
      </c>
      <c r="P281" s="14">
        <f t="shared" ref="P281:P377" si="103">SUM(N281:O281)</f>
        <v>585.37114020000001</v>
      </c>
      <c r="Q281" s="14">
        <f>IF(B281="W",N281*Dane!$C$23,N281*Dane!$C$23)</f>
        <v>0</v>
      </c>
      <c r="R281" s="14">
        <f>IF(B281="W",(N281*Dane!$D$3)-Q281,(N281*Dane!$H$3)-Q281)</f>
        <v>0</v>
      </c>
      <c r="S281" s="14">
        <f t="shared" si="97"/>
        <v>585.37114020000001</v>
      </c>
      <c r="T281" s="14">
        <f t="shared" ref="T281:T377" si="104">S281*0.1</f>
        <v>58.537114020000004</v>
      </c>
      <c r="U281" s="14">
        <f t="shared" ref="U281:U377" si="105">S281*0.2</f>
        <v>117.07422804000001</v>
      </c>
      <c r="V281" s="33">
        <f t="shared" ref="V281:V377" si="106">SUM(S281:T281)</f>
        <v>643.90825422</v>
      </c>
      <c r="W281" s="34">
        <f t="shared" ref="W281:W377" si="107">SUM(S281,U281)</f>
        <v>702.44536823999999</v>
      </c>
      <c r="X281" s="49">
        <v>1457</v>
      </c>
      <c r="Y281" s="159"/>
      <c r="Z281" s="35"/>
      <c r="AA281" s="160"/>
      <c r="AB281" s="89"/>
      <c r="AC281" s="17"/>
      <c r="AD281" s="17"/>
    </row>
    <row r="282" spans="1:30" ht="29.25" customHeight="1">
      <c r="A282" s="178">
        <f t="shared" si="102"/>
        <v>279</v>
      </c>
      <c r="B282" s="11" t="s">
        <v>100</v>
      </c>
      <c r="C282" s="24" t="s">
        <v>1864</v>
      </c>
      <c r="D282" s="36" t="s">
        <v>1867</v>
      </c>
      <c r="E282" s="86"/>
      <c r="F282" s="12">
        <v>0</v>
      </c>
      <c r="G282" s="31">
        <v>0</v>
      </c>
      <c r="H282" s="31">
        <v>0</v>
      </c>
      <c r="I282" s="32">
        <v>520.35949349999999</v>
      </c>
      <c r="J282" s="14">
        <v>0</v>
      </c>
      <c r="K282" s="14">
        <f>F282*Dane!$C$14+G282*Dane!$C$15+H282*Dane!$C$16</f>
        <v>0</v>
      </c>
      <c r="L282" s="41">
        <f>F282*Dane!$F$14+G282*Dane!$F$15+H282*Dane!$F$17</f>
        <v>0</v>
      </c>
      <c r="M282" s="41">
        <f>F282*Dane!$H$14+G282*Dane!$H$15+H282*Dane!$H$16+(F282+G282+H282)*Dane!$C$22</f>
        <v>0</v>
      </c>
      <c r="N282" s="15">
        <f t="shared" si="96"/>
        <v>520.35949349999999</v>
      </c>
      <c r="O282" s="14">
        <f>IF(B282="W",N282*Dane!$D$2,N282*Dane!$H$2)</f>
        <v>104.07189870000001</v>
      </c>
      <c r="P282" s="14">
        <f t="shared" si="103"/>
        <v>624.4313922</v>
      </c>
      <c r="Q282" s="14">
        <f>IF(B282="W",N282*Dane!$C$23,N282*Dane!$C$23)</f>
        <v>0</v>
      </c>
      <c r="R282" s="14">
        <f>IF(B282="W",(N282*Dane!$D$3)-Q282,(N282*Dane!$H$3)-Q282)</f>
        <v>0</v>
      </c>
      <c r="S282" s="14">
        <f t="shared" si="97"/>
        <v>624.4313922</v>
      </c>
      <c r="T282" s="14">
        <f t="shared" si="104"/>
        <v>62.443139220000006</v>
      </c>
      <c r="U282" s="14">
        <f t="shared" si="105"/>
        <v>124.88627844000001</v>
      </c>
      <c r="V282" s="33">
        <f t="shared" si="106"/>
        <v>686.87453142000004</v>
      </c>
      <c r="W282" s="34">
        <f t="shared" si="107"/>
        <v>749.31767063999996</v>
      </c>
      <c r="X282" s="49">
        <v>2003</v>
      </c>
      <c r="Y282" s="159"/>
      <c r="Z282" s="35"/>
      <c r="AA282" s="160"/>
      <c r="AB282" s="89"/>
      <c r="AC282" s="17"/>
      <c r="AD282" s="17"/>
    </row>
    <row r="283" spans="1:30" ht="29.25" customHeight="1">
      <c r="A283" s="178">
        <f t="shared" si="102"/>
        <v>280</v>
      </c>
      <c r="B283" s="11" t="s">
        <v>100</v>
      </c>
      <c r="C283" s="24" t="s">
        <v>220</v>
      </c>
      <c r="D283" s="36" t="s">
        <v>566</v>
      </c>
      <c r="E283" s="86"/>
      <c r="F283" s="12">
        <v>0</v>
      </c>
      <c r="G283" s="31">
        <v>0</v>
      </c>
      <c r="H283" s="31">
        <v>0</v>
      </c>
      <c r="I283" s="32">
        <v>83.539500000000004</v>
      </c>
      <c r="J283" s="14">
        <v>0</v>
      </c>
      <c r="K283" s="14">
        <f>F283*Dane!$C$14+G283*Dane!$C$15+H283*Dane!$C$16</f>
        <v>0</v>
      </c>
      <c r="L283" s="41">
        <f>F283*Dane!$F$14+G283*Dane!$F$15+H283*Dane!$F$17</f>
        <v>0</v>
      </c>
      <c r="M283" s="41">
        <f>F283*Dane!$H$14+G283*Dane!$H$15+H283*Dane!$H$16+(F283+G283+H283)*Dane!$C$22</f>
        <v>0</v>
      </c>
      <c r="N283" s="15">
        <f t="shared" ref="N283:N346" si="108">SUM(I283:M283)</f>
        <v>83.539500000000004</v>
      </c>
      <c r="O283" s="14">
        <f>IF(B283="W",N283*Dane!$D$2,N283*Dane!$H$2)</f>
        <v>16.707900000000002</v>
      </c>
      <c r="P283" s="14">
        <f t="shared" si="103"/>
        <v>100.2474</v>
      </c>
      <c r="Q283" s="14">
        <f>IF(B283="W",N283*Dane!$C$23,N283*Dane!$C$23)</f>
        <v>0</v>
      </c>
      <c r="R283" s="14">
        <f>IF(B283="W",(N283*Dane!$D$3)-Q283,(N283*Dane!$H$3)-Q283)</f>
        <v>0</v>
      </c>
      <c r="S283" s="14">
        <f t="shared" ref="S283:S346" si="109">SUM(P283:R283)</f>
        <v>100.2474</v>
      </c>
      <c r="T283" s="14">
        <f t="shared" si="104"/>
        <v>10.024740000000001</v>
      </c>
      <c r="U283" s="14">
        <f t="shared" si="105"/>
        <v>20.049480000000003</v>
      </c>
      <c r="V283" s="33">
        <f t="shared" si="106"/>
        <v>110.27214000000001</v>
      </c>
      <c r="W283" s="34">
        <f t="shared" si="107"/>
        <v>120.29688</v>
      </c>
      <c r="X283" s="49">
        <v>590</v>
      </c>
      <c r="Y283" s="159"/>
      <c r="Z283" s="35"/>
      <c r="AA283" s="160"/>
      <c r="AB283" s="89"/>
      <c r="AC283" s="17"/>
      <c r="AD283" s="17"/>
    </row>
    <row r="284" spans="1:30" ht="29.25" customHeight="1">
      <c r="A284" s="178">
        <f t="shared" si="102"/>
        <v>281</v>
      </c>
      <c r="B284" s="11" t="s">
        <v>100</v>
      </c>
      <c r="C284" s="24" t="s">
        <v>221</v>
      </c>
      <c r="D284" s="36" t="s">
        <v>567</v>
      </c>
      <c r="E284" s="86"/>
      <c r="F284" s="12">
        <v>0</v>
      </c>
      <c r="G284" s="31">
        <v>0</v>
      </c>
      <c r="H284" s="31">
        <v>0</v>
      </c>
      <c r="I284" s="32">
        <v>216.39750000000001</v>
      </c>
      <c r="J284" s="14">
        <v>0</v>
      </c>
      <c r="K284" s="14">
        <f>F284*Dane!$C$14+G284*Dane!$C$15+H284*Dane!$C$16</f>
        <v>0</v>
      </c>
      <c r="L284" s="41">
        <f>F284*Dane!$F$14+G284*Dane!$F$15+H284*Dane!$F$17</f>
        <v>0</v>
      </c>
      <c r="M284" s="41">
        <f>F284*Dane!$H$14+G284*Dane!$H$15+H284*Dane!$H$16+(F284+G284+H284)*Dane!$C$22</f>
        <v>0</v>
      </c>
      <c r="N284" s="15">
        <f t="shared" si="108"/>
        <v>216.39750000000001</v>
      </c>
      <c r="O284" s="14">
        <f>IF(B284="W",N284*Dane!$D$2,N284*Dane!$H$2)</f>
        <v>43.279500000000006</v>
      </c>
      <c r="P284" s="14">
        <f t="shared" si="103"/>
        <v>259.67700000000002</v>
      </c>
      <c r="Q284" s="14">
        <f>IF(B284="W",N284*Dane!$C$23,N284*Dane!$C$23)</f>
        <v>0</v>
      </c>
      <c r="R284" s="14">
        <f>IF(B284="W",(N284*Dane!$D$3)-Q284,(N284*Dane!$H$3)-Q284)</f>
        <v>0</v>
      </c>
      <c r="S284" s="14">
        <f t="shared" si="109"/>
        <v>259.67700000000002</v>
      </c>
      <c r="T284" s="14">
        <f t="shared" si="104"/>
        <v>25.967700000000004</v>
      </c>
      <c r="U284" s="14">
        <f t="shared" si="105"/>
        <v>51.935400000000008</v>
      </c>
      <c r="V284" s="33">
        <f t="shared" si="106"/>
        <v>285.6447</v>
      </c>
      <c r="W284" s="34">
        <f t="shared" si="107"/>
        <v>311.61240000000004</v>
      </c>
      <c r="X284" s="49">
        <v>772.89</v>
      </c>
      <c r="Y284" s="159"/>
      <c r="Z284" s="35"/>
      <c r="AA284" s="160"/>
      <c r="AB284" s="89"/>
      <c r="AC284" s="17"/>
      <c r="AD284" s="17"/>
    </row>
    <row r="285" spans="1:30" ht="29.25" customHeight="1">
      <c r="A285" s="178">
        <f t="shared" si="102"/>
        <v>282</v>
      </c>
      <c r="B285" s="11" t="s">
        <v>100</v>
      </c>
      <c r="C285" s="24" t="s">
        <v>222</v>
      </c>
      <c r="D285" s="36" t="s">
        <v>568</v>
      </c>
      <c r="E285" s="86"/>
      <c r="F285" s="12">
        <v>0</v>
      </c>
      <c r="G285" s="31">
        <v>0</v>
      </c>
      <c r="H285" s="31">
        <v>0</v>
      </c>
      <c r="I285" s="32">
        <v>32.207999999999998</v>
      </c>
      <c r="J285" s="14">
        <v>0</v>
      </c>
      <c r="K285" s="14">
        <f>F285*Dane!$C$14+G285*Dane!$C$15+H285*Dane!$C$16</f>
        <v>0</v>
      </c>
      <c r="L285" s="41">
        <f>F285*Dane!$F$14+G285*Dane!$F$15+H285*Dane!$F$17</f>
        <v>0</v>
      </c>
      <c r="M285" s="41">
        <f>F285*Dane!$H$14+G285*Dane!$H$15+H285*Dane!$H$16+(F285+G285+H285)*Dane!$C$22</f>
        <v>0</v>
      </c>
      <c r="N285" s="15">
        <f t="shared" si="108"/>
        <v>32.207999999999998</v>
      </c>
      <c r="O285" s="14">
        <f>IF(B285="W",N285*Dane!$D$2,N285*Dane!$H$2)</f>
        <v>6.4416000000000002</v>
      </c>
      <c r="P285" s="14">
        <f t="shared" si="103"/>
        <v>38.6496</v>
      </c>
      <c r="Q285" s="14">
        <f>IF(B285="W",N285*Dane!$C$23,N285*Dane!$C$23)</f>
        <v>0</v>
      </c>
      <c r="R285" s="14">
        <f>IF(B285="W",(N285*Dane!$D$3)-Q285,(N285*Dane!$H$3)-Q285)</f>
        <v>0</v>
      </c>
      <c r="S285" s="14">
        <f t="shared" si="109"/>
        <v>38.6496</v>
      </c>
      <c r="T285" s="14">
        <f t="shared" si="104"/>
        <v>3.86496</v>
      </c>
      <c r="U285" s="14">
        <f t="shared" si="105"/>
        <v>7.7299199999999999</v>
      </c>
      <c r="V285" s="33">
        <f t="shared" si="106"/>
        <v>42.514560000000003</v>
      </c>
      <c r="W285" s="34">
        <f t="shared" si="107"/>
        <v>46.379519999999999</v>
      </c>
      <c r="X285" s="49">
        <v>114</v>
      </c>
      <c r="Y285" s="159"/>
      <c r="Z285" s="35"/>
      <c r="AA285" s="160"/>
      <c r="AB285" s="89"/>
      <c r="AC285" s="17"/>
      <c r="AD285" s="17"/>
    </row>
    <row r="286" spans="1:30" ht="29.25" customHeight="1">
      <c r="A286" s="178">
        <f t="shared" si="102"/>
        <v>283</v>
      </c>
      <c r="B286" s="11" t="s">
        <v>100</v>
      </c>
      <c r="C286" s="24" t="s">
        <v>1602</v>
      </c>
      <c r="D286" s="36" t="s">
        <v>1603</v>
      </c>
      <c r="E286" s="86"/>
      <c r="F286" s="12">
        <v>0</v>
      </c>
      <c r="G286" s="31">
        <v>0</v>
      </c>
      <c r="H286" s="31">
        <v>0</v>
      </c>
      <c r="I286" s="32">
        <v>489.62198999999998</v>
      </c>
      <c r="J286" s="14">
        <v>0</v>
      </c>
      <c r="K286" s="14">
        <f>F286*Dane!$C$14+G286*Dane!$C$15+H286*Dane!$C$16</f>
        <v>0</v>
      </c>
      <c r="L286" s="41">
        <f>F286*Dane!$F$14+G286*Dane!$F$15+H286*Dane!$F$17</f>
        <v>0</v>
      </c>
      <c r="M286" s="41">
        <f>F286*Dane!$H$14+G286*Dane!$H$15+H286*Dane!$H$16+(F286+G286+H286)*Dane!$C$22</f>
        <v>0</v>
      </c>
      <c r="N286" s="15">
        <f t="shared" si="108"/>
        <v>489.62198999999998</v>
      </c>
      <c r="O286" s="14">
        <f>IF(B286="W",N286*Dane!$D$2,N286*Dane!$H$2)</f>
        <v>97.924397999999997</v>
      </c>
      <c r="P286" s="14">
        <f>SUM(N286:O286)</f>
        <v>587.54638799999998</v>
      </c>
      <c r="Q286" s="14">
        <f>IF(B286="W",N286*Dane!$C$23,N286*Dane!$C$23)</f>
        <v>0</v>
      </c>
      <c r="R286" s="14">
        <f>IF(B286="W",(N286*Dane!$D$3)-Q286,(N286*Dane!$H$3)-Q286)</f>
        <v>0</v>
      </c>
      <c r="S286" s="14">
        <f t="shared" si="109"/>
        <v>587.54638799999998</v>
      </c>
      <c r="T286" s="14">
        <f>S286*0.1</f>
        <v>58.754638800000002</v>
      </c>
      <c r="U286" s="14">
        <f>S286*0.2</f>
        <v>117.5092776</v>
      </c>
      <c r="V286" s="33">
        <f>SUM(S286:T286)</f>
        <v>646.30102679999993</v>
      </c>
      <c r="W286" s="34">
        <f>SUM(S286,U286)</f>
        <v>705.0556656</v>
      </c>
      <c r="X286" s="49">
        <v>695</v>
      </c>
      <c r="Y286" s="159"/>
      <c r="Z286" s="35"/>
      <c r="AA286" s="160"/>
      <c r="AB286" s="89"/>
      <c r="AC286" s="17"/>
      <c r="AD286" s="17"/>
    </row>
    <row r="287" spans="1:30" ht="29.25" customHeight="1">
      <c r="A287" s="178">
        <f t="shared" si="102"/>
        <v>284</v>
      </c>
      <c r="B287" s="11" t="s">
        <v>100</v>
      </c>
      <c r="C287" s="24" t="s">
        <v>223</v>
      </c>
      <c r="D287" s="36" t="s">
        <v>569</v>
      </c>
      <c r="E287" s="86"/>
      <c r="F287" s="12">
        <v>0</v>
      </c>
      <c r="G287" s="31">
        <v>0</v>
      </c>
      <c r="H287" s="31">
        <v>0</v>
      </c>
      <c r="I287" s="32">
        <v>145.9425</v>
      </c>
      <c r="J287" s="14">
        <v>0</v>
      </c>
      <c r="K287" s="14">
        <f>F287*Dane!$C$14+G287*Dane!$C$15+H287*Dane!$C$16</f>
        <v>0</v>
      </c>
      <c r="L287" s="41">
        <f>F287*Dane!$F$14+G287*Dane!$F$15+H287*Dane!$F$17</f>
        <v>0</v>
      </c>
      <c r="M287" s="41">
        <f>F287*Dane!$H$14+G287*Dane!$H$15+H287*Dane!$H$16+(F287+G287+H287)*Dane!$C$22</f>
        <v>0</v>
      </c>
      <c r="N287" s="15">
        <f t="shared" si="108"/>
        <v>145.9425</v>
      </c>
      <c r="O287" s="14">
        <f>IF(B287="W",N287*Dane!$D$2,N287*Dane!$H$2)</f>
        <v>29.188500000000001</v>
      </c>
      <c r="P287" s="14">
        <f t="shared" si="103"/>
        <v>175.131</v>
      </c>
      <c r="Q287" s="14">
        <f>IF(B287="W",N287*Dane!$C$23,N287*Dane!$C$23)</f>
        <v>0</v>
      </c>
      <c r="R287" s="14">
        <f>IF(B287="W",(N287*Dane!$D$3)-Q287,(N287*Dane!$H$3)-Q287)</f>
        <v>0</v>
      </c>
      <c r="S287" s="14">
        <f t="shared" si="109"/>
        <v>175.131</v>
      </c>
      <c r="T287" s="14">
        <f t="shared" si="104"/>
        <v>17.513100000000001</v>
      </c>
      <c r="U287" s="14">
        <f t="shared" si="105"/>
        <v>35.026200000000003</v>
      </c>
      <c r="V287" s="33">
        <f t="shared" si="106"/>
        <v>192.64410000000001</v>
      </c>
      <c r="W287" s="34">
        <f t="shared" si="107"/>
        <v>210.15719999999999</v>
      </c>
      <c r="X287" s="49">
        <v>516</v>
      </c>
      <c r="Y287" s="159"/>
      <c r="Z287" s="35"/>
      <c r="AA287" s="160"/>
      <c r="AB287" s="89"/>
      <c r="AC287" s="17"/>
      <c r="AD287" s="17"/>
    </row>
    <row r="288" spans="1:30" ht="29.25" customHeight="1">
      <c r="A288" s="178">
        <f t="shared" si="102"/>
        <v>285</v>
      </c>
      <c r="B288" s="11" t="s">
        <v>100</v>
      </c>
      <c r="C288" s="24" t="s">
        <v>1604</v>
      </c>
      <c r="D288" s="36" t="s">
        <v>1605</v>
      </c>
      <c r="E288" s="86"/>
      <c r="F288" s="12">
        <v>0</v>
      </c>
      <c r="G288" s="31">
        <v>0</v>
      </c>
      <c r="H288" s="31">
        <v>0</v>
      </c>
      <c r="I288" s="32">
        <v>35.358345</v>
      </c>
      <c r="J288" s="14">
        <v>0</v>
      </c>
      <c r="K288" s="14">
        <f>F288*Dane!$C$14+G288*Dane!$C$15+H288*Dane!$C$16</f>
        <v>0</v>
      </c>
      <c r="L288" s="41">
        <f>F288*Dane!$F$14+G288*Dane!$F$15+H288*Dane!$F$17</f>
        <v>0</v>
      </c>
      <c r="M288" s="41">
        <f>F288*Dane!$H$14+G288*Dane!$H$15+H288*Dane!$H$16+(F288+G288+H288)*Dane!$C$22</f>
        <v>0</v>
      </c>
      <c r="N288" s="15">
        <f t="shared" si="108"/>
        <v>35.358345</v>
      </c>
      <c r="O288" s="14">
        <f>IF(B288="W",N288*Dane!$D$2,N288*Dane!$H$2)</f>
        <v>7.071669</v>
      </c>
      <c r="P288" s="14">
        <f>SUM(N288:O288)</f>
        <v>42.430014</v>
      </c>
      <c r="Q288" s="14">
        <f>IF(B288="W",N288*Dane!$C$23,N288*Dane!$C$23)</f>
        <v>0</v>
      </c>
      <c r="R288" s="14">
        <f>IF(B288="W",(N288*Dane!$D$3)-Q288,(N288*Dane!$H$3)-Q288)</f>
        <v>0</v>
      </c>
      <c r="S288" s="14">
        <f t="shared" si="109"/>
        <v>42.430014</v>
      </c>
      <c r="T288" s="14">
        <f>S288*0.1</f>
        <v>4.2430013999999998</v>
      </c>
      <c r="U288" s="14">
        <f>S288*0.2</f>
        <v>8.4860027999999996</v>
      </c>
      <c r="V288" s="33">
        <f>SUM(S288:T288)</f>
        <v>46.673015399999997</v>
      </c>
      <c r="W288" s="34">
        <f>SUM(S288,U288)</f>
        <v>50.916016800000001</v>
      </c>
      <c r="X288" s="49">
        <v>62</v>
      </c>
      <c r="Y288" s="159"/>
      <c r="Z288" s="35"/>
      <c r="AA288" s="160"/>
      <c r="AB288" s="89"/>
      <c r="AC288" s="17"/>
      <c r="AD288" s="17"/>
    </row>
    <row r="289" spans="1:30" ht="29.25" customHeight="1">
      <c r="A289" s="178">
        <f t="shared" si="102"/>
        <v>286</v>
      </c>
      <c r="B289" s="11" t="s">
        <v>99</v>
      </c>
      <c r="C289" s="24" t="s">
        <v>224</v>
      </c>
      <c r="D289" s="30" t="s">
        <v>570</v>
      </c>
      <c r="E289" s="85"/>
      <c r="F289" s="12">
        <v>0</v>
      </c>
      <c r="G289" s="13">
        <v>1.5</v>
      </c>
      <c r="H289" s="13">
        <v>0.25</v>
      </c>
      <c r="I289" s="32">
        <v>326.19658499999997</v>
      </c>
      <c r="J289" s="14">
        <v>0</v>
      </c>
      <c r="K289" s="14">
        <f>F289*Dane!$C$14+G289*Dane!$C$15+H289*Dane!$C$16</f>
        <v>59</v>
      </c>
      <c r="L289" s="41">
        <f>F289*Dane!$F$14+G289*Dane!$F$15+H289*Dane!$F$17</f>
        <v>8.75</v>
      </c>
      <c r="M289" s="41">
        <f>F289*Dane!$H$14+G289*Dane!$H$15+H289*Dane!$H$16+(F289+G289+H289)*Dane!$C$22</f>
        <v>126</v>
      </c>
      <c r="N289" s="15">
        <f t="shared" si="108"/>
        <v>519.94658499999991</v>
      </c>
      <c r="O289" s="14">
        <f>IF(B289="W",N289*Dane!$D$2,N289*Dane!$H$2)</f>
        <v>103.98931699999999</v>
      </c>
      <c r="P289" s="14">
        <f t="shared" si="103"/>
        <v>623.93590199999994</v>
      </c>
      <c r="Q289" s="14">
        <f>IF(B289="W",N289*Dane!$C$23,N289*Dane!$C$23)</f>
        <v>0</v>
      </c>
      <c r="R289" s="14">
        <f>IF(B289="W",(N289*Dane!$D$3)-Q289,(N289*Dane!$H$3)-Q289)</f>
        <v>0</v>
      </c>
      <c r="S289" s="14">
        <f t="shared" si="109"/>
        <v>623.93590199999994</v>
      </c>
      <c r="T289" s="14">
        <f t="shared" si="104"/>
        <v>62.393590199999998</v>
      </c>
      <c r="U289" s="14">
        <f t="shared" si="105"/>
        <v>124.7871804</v>
      </c>
      <c r="V289" s="33">
        <f t="shared" si="106"/>
        <v>686.32949219999989</v>
      </c>
      <c r="W289" s="34">
        <f t="shared" si="107"/>
        <v>748.72308239999995</v>
      </c>
      <c r="X289" s="49">
        <v>2007</v>
      </c>
      <c r="Y289" s="159">
        <f>X289*Dane!$D$6</f>
        <v>301.05</v>
      </c>
      <c r="Z289" s="35">
        <f>X289*Dane!$D$7</f>
        <v>602.1</v>
      </c>
      <c r="AA289" s="160">
        <f>X289*Dane!$D$8</f>
        <v>1204.2</v>
      </c>
      <c r="AB289" s="89"/>
      <c r="AC289" s="17"/>
      <c r="AD289" s="17"/>
    </row>
    <row r="290" spans="1:30" ht="29.25" customHeight="1">
      <c r="A290" s="178">
        <f t="shared" si="102"/>
        <v>287</v>
      </c>
      <c r="B290" s="11" t="s">
        <v>99</v>
      </c>
      <c r="C290" s="24" t="s">
        <v>1429</v>
      </c>
      <c r="D290" s="30" t="s">
        <v>1430</v>
      </c>
      <c r="E290" s="85"/>
      <c r="F290" s="12">
        <v>0</v>
      </c>
      <c r="G290" s="13">
        <v>1</v>
      </c>
      <c r="H290" s="13">
        <v>0</v>
      </c>
      <c r="I290" s="32">
        <v>116.87478</v>
      </c>
      <c r="J290" s="14">
        <v>0</v>
      </c>
      <c r="K290" s="14">
        <f>F290*Dane!$C$14+G290*Dane!$C$15+H290*Dane!$C$16</f>
        <v>33</v>
      </c>
      <c r="L290" s="41">
        <f>F290*Dane!$F$14+G290*Dane!$F$15+H290*Dane!$F$17</f>
        <v>5</v>
      </c>
      <c r="M290" s="41">
        <f>F290*Dane!$H$14+G290*Dane!$H$15+H290*Dane!$H$16+(F290+G290+H290)*Dane!$C$22</f>
        <v>72</v>
      </c>
      <c r="N290" s="15">
        <f t="shared" si="108"/>
        <v>226.87477999999999</v>
      </c>
      <c r="O290" s="14">
        <f>IF(B290="W",N290*Dane!$D$2,N290*Dane!$H$2)</f>
        <v>45.374955999999997</v>
      </c>
      <c r="P290" s="14">
        <f>SUM(N290:O290)</f>
        <v>272.24973599999998</v>
      </c>
      <c r="Q290" s="14">
        <f>IF(B290="W",N290*Dane!$C$23,N290*Dane!$C$23)</f>
        <v>0</v>
      </c>
      <c r="R290" s="14">
        <f>IF(B290="W",(N290*Dane!$D$3)-Q290,(N290*Dane!$H$3)-Q290)</f>
        <v>0</v>
      </c>
      <c r="S290" s="14">
        <f t="shared" si="109"/>
        <v>272.24973599999998</v>
      </c>
      <c r="T290" s="14">
        <f>S290*0.1</f>
        <v>27.224973599999998</v>
      </c>
      <c r="U290" s="14">
        <f>S290*0.2</f>
        <v>54.449947199999997</v>
      </c>
      <c r="V290" s="33">
        <f>SUM(S290:T290)</f>
        <v>299.47470959999998</v>
      </c>
      <c r="W290" s="34">
        <f>SUM(S290,U290)</f>
        <v>326.69968319999998</v>
      </c>
      <c r="X290" s="49">
        <v>835</v>
      </c>
      <c r="Y290" s="159">
        <f>X290*Dane!$D$6</f>
        <v>125.25</v>
      </c>
      <c r="Z290" s="35">
        <f>X290*Dane!$D$7</f>
        <v>250.5</v>
      </c>
      <c r="AA290" s="160">
        <f>X290*Dane!$D$8</f>
        <v>501</v>
      </c>
      <c r="AB290" s="89"/>
      <c r="AC290" s="17"/>
      <c r="AD290" s="17"/>
    </row>
    <row r="291" spans="1:30" ht="29.25" customHeight="1">
      <c r="A291" s="178">
        <f t="shared" si="102"/>
        <v>288</v>
      </c>
      <c r="B291" s="11" t="s">
        <v>99</v>
      </c>
      <c r="C291" s="24" t="s">
        <v>1432</v>
      </c>
      <c r="D291" s="30" t="s">
        <v>1431</v>
      </c>
      <c r="E291" s="85"/>
      <c r="F291" s="12">
        <v>0</v>
      </c>
      <c r="G291" s="13">
        <v>1</v>
      </c>
      <c r="H291" s="13">
        <v>0</v>
      </c>
      <c r="I291" s="32">
        <v>115.66698</v>
      </c>
      <c r="J291" s="14">
        <v>0</v>
      </c>
      <c r="K291" s="14">
        <f>F291*Dane!$C$14+G291*Dane!$C$15+H291*Dane!$C$16</f>
        <v>33</v>
      </c>
      <c r="L291" s="41">
        <f>F291*Dane!$F$14+G291*Dane!$F$15+H291*Dane!$F$17</f>
        <v>5</v>
      </c>
      <c r="M291" s="41">
        <f>F291*Dane!$H$14+G291*Dane!$H$15+H291*Dane!$H$16+(F291+G291+H291)*Dane!$C$22</f>
        <v>72</v>
      </c>
      <c r="N291" s="15">
        <f t="shared" si="108"/>
        <v>225.66698</v>
      </c>
      <c r="O291" s="14">
        <f>IF(B291="W",N291*Dane!$D$2,N291*Dane!$H$2)</f>
        <v>45.133396000000005</v>
      </c>
      <c r="P291" s="14">
        <f>SUM(N291:O291)</f>
        <v>270.80037600000003</v>
      </c>
      <c r="Q291" s="14">
        <f>IF(B291="W",N291*Dane!$C$23,N291*Dane!$C$23)</f>
        <v>0</v>
      </c>
      <c r="R291" s="14">
        <f>IF(B291="W",(N291*Dane!$D$3)-Q291,(N291*Dane!$H$3)-Q291)</f>
        <v>0</v>
      </c>
      <c r="S291" s="14">
        <f t="shared" si="109"/>
        <v>270.80037600000003</v>
      </c>
      <c r="T291" s="14">
        <f>S291*0.1</f>
        <v>27.080037600000004</v>
      </c>
      <c r="U291" s="14">
        <f>S291*0.2</f>
        <v>54.160075200000009</v>
      </c>
      <c r="V291" s="33">
        <f>SUM(S291:T291)</f>
        <v>297.88041360000005</v>
      </c>
      <c r="W291" s="34">
        <f>SUM(S291,U291)</f>
        <v>324.96045120000002</v>
      </c>
      <c r="X291" s="49">
        <v>832</v>
      </c>
      <c r="Y291" s="159">
        <f>X291*Dane!$D$6</f>
        <v>124.8</v>
      </c>
      <c r="Z291" s="35">
        <f>X291*Dane!$D$7</f>
        <v>249.6</v>
      </c>
      <c r="AA291" s="160">
        <f>X291*Dane!$D$8</f>
        <v>499.2</v>
      </c>
      <c r="AB291" s="89"/>
      <c r="AC291" s="17"/>
      <c r="AD291" s="17"/>
    </row>
    <row r="292" spans="1:30" ht="29.25" customHeight="1">
      <c r="A292" s="178">
        <f t="shared" si="102"/>
        <v>289</v>
      </c>
      <c r="B292" s="11" t="s">
        <v>100</v>
      </c>
      <c r="C292" s="24" t="s">
        <v>1779</v>
      </c>
      <c r="D292" s="36" t="s">
        <v>571</v>
      </c>
      <c r="E292" s="86"/>
      <c r="F292" s="12">
        <v>0</v>
      </c>
      <c r="G292" s="31">
        <v>0</v>
      </c>
      <c r="H292" s="31">
        <v>0</v>
      </c>
      <c r="I292" s="32">
        <v>34.220999999999997</v>
      </c>
      <c r="J292" s="14">
        <v>0</v>
      </c>
      <c r="K292" s="14">
        <f>F292*Dane!$C$14+G292*Dane!$C$15+H292*Dane!$C$16</f>
        <v>0</v>
      </c>
      <c r="L292" s="41">
        <f>F292*Dane!$F$14+G292*Dane!$F$15+H292*Dane!$F$17</f>
        <v>0</v>
      </c>
      <c r="M292" s="41">
        <f>F292*Dane!$H$14+G292*Dane!$H$15+H292*Dane!$H$16+(F292+G292+H292)*Dane!$C$22</f>
        <v>0</v>
      </c>
      <c r="N292" s="15">
        <f t="shared" si="108"/>
        <v>34.220999999999997</v>
      </c>
      <c r="O292" s="14">
        <f>IF(B292="W",N292*Dane!$D$2,N292*Dane!$H$2)</f>
        <v>6.8441999999999998</v>
      </c>
      <c r="P292" s="14">
        <f t="shared" si="103"/>
        <v>41.065199999999997</v>
      </c>
      <c r="Q292" s="14">
        <f>IF(B292="W",N292*Dane!$C$23,N292*Dane!$C$23)</f>
        <v>0</v>
      </c>
      <c r="R292" s="14">
        <f>IF(B292="W",(N292*Dane!$D$3)-Q292,(N292*Dane!$H$3)-Q292)</f>
        <v>0</v>
      </c>
      <c r="S292" s="14">
        <f t="shared" si="109"/>
        <v>41.065199999999997</v>
      </c>
      <c r="T292" s="14">
        <f t="shared" si="104"/>
        <v>4.1065199999999997</v>
      </c>
      <c r="U292" s="14">
        <f t="shared" si="105"/>
        <v>8.2130399999999995</v>
      </c>
      <c r="V292" s="33">
        <f t="shared" si="106"/>
        <v>45.171719999999993</v>
      </c>
      <c r="W292" s="34">
        <f t="shared" si="107"/>
        <v>49.278239999999997</v>
      </c>
      <c r="X292" s="49">
        <v>205</v>
      </c>
      <c r="Y292" s="159">
        <f>X292*Dane!$D$6</f>
        <v>30.75</v>
      </c>
      <c r="Z292" s="35"/>
      <c r="AA292" s="160"/>
      <c r="AB292" s="89"/>
      <c r="AC292" s="17"/>
      <c r="AD292" s="17"/>
    </row>
    <row r="293" spans="1:30" ht="29.25" customHeight="1">
      <c r="A293" s="178">
        <f t="shared" si="102"/>
        <v>290</v>
      </c>
      <c r="B293" s="11" t="s">
        <v>100</v>
      </c>
      <c r="C293" s="24" t="s">
        <v>1780</v>
      </c>
      <c r="D293" s="36" t="s">
        <v>572</v>
      </c>
      <c r="E293" s="86"/>
      <c r="F293" s="12">
        <v>0</v>
      </c>
      <c r="G293" s="31">
        <v>0</v>
      </c>
      <c r="H293" s="31">
        <v>0</v>
      </c>
      <c r="I293" s="32">
        <v>39.756749999999997</v>
      </c>
      <c r="J293" s="14">
        <v>0</v>
      </c>
      <c r="K293" s="14">
        <f>F293*Dane!$C$14+G293*Dane!$C$15+H293*Dane!$C$16</f>
        <v>0</v>
      </c>
      <c r="L293" s="41">
        <f>F293*Dane!$F$14+G293*Dane!$F$15+H293*Dane!$F$17</f>
        <v>0</v>
      </c>
      <c r="M293" s="41">
        <f>F293*Dane!$H$14+G293*Dane!$H$15+H293*Dane!$H$16+(F293+G293+H293)*Dane!$C$22</f>
        <v>0</v>
      </c>
      <c r="N293" s="15">
        <f t="shared" si="108"/>
        <v>39.756749999999997</v>
      </c>
      <c r="O293" s="14">
        <f>IF(B293="W",N293*Dane!$D$2,N293*Dane!$H$2)</f>
        <v>7.9513499999999997</v>
      </c>
      <c r="P293" s="14">
        <f t="shared" si="103"/>
        <v>47.708099999999995</v>
      </c>
      <c r="Q293" s="14">
        <f>IF(B293="W",N293*Dane!$C$23,N293*Dane!$C$23)</f>
        <v>0</v>
      </c>
      <c r="R293" s="14">
        <f>IF(B293="W",(N293*Dane!$D$3)-Q293,(N293*Dane!$H$3)-Q293)</f>
        <v>0</v>
      </c>
      <c r="S293" s="14">
        <f t="shared" si="109"/>
        <v>47.708099999999995</v>
      </c>
      <c r="T293" s="14">
        <f t="shared" si="104"/>
        <v>4.77081</v>
      </c>
      <c r="U293" s="14">
        <f t="shared" si="105"/>
        <v>9.54162</v>
      </c>
      <c r="V293" s="33">
        <f t="shared" si="106"/>
        <v>52.478909999999992</v>
      </c>
      <c r="W293" s="34">
        <f t="shared" si="107"/>
        <v>57.249719999999996</v>
      </c>
      <c r="X293" s="49">
        <v>223</v>
      </c>
      <c r="Y293" s="159">
        <f>X293*Dane!$D$6</f>
        <v>33.449999999999996</v>
      </c>
      <c r="Z293" s="35"/>
      <c r="AA293" s="160"/>
      <c r="AB293" s="89"/>
      <c r="AC293" s="17"/>
      <c r="AD293" s="17"/>
    </row>
    <row r="294" spans="1:30" ht="29.25" customHeight="1">
      <c r="A294" s="178">
        <f t="shared" si="102"/>
        <v>291</v>
      </c>
      <c r="B294" s="11" t="s">
        <v>100</v>
      </c>
      <c r="C294" s="24" t="s">
        <v>1608</v>
      </c>
      <c r="D294" s="36" t="s">
        <v>1609</v>
      </c>
      <c r="E294" s="86"/>
      <c r="F294" s="12">
        <v>0</v>
      </c>
      <c r="G294" s="13">
        <v>0</v>
      </c>
      <c r="H294" s="13">
        <v>0</v>
      </c>
      <c r="I294" s="32">
        <v>40.26</v>
      </c>
      <c r="J294" s="14">
        <v>0</v>
      </c>
      <c r="K294" s="14">
        <f>F294*Dane!$C$14+G294*Dane!$C$15+H294*Dane!$C$16</f>
        <v>0</v>
      </c>
      <c r="L294" s="41">
        <f>F294*Dane!$F$14+G294*Dane!$F$15+H294*Dane!$F$17</f>
        <v>0</v>
      </c>
      <c r="M294" s="41">
        <f>F294*Dane!$H$14+G294*Dane!$H$15+H294*Dane!$H$16+(F294+G294+H294)*Dane!$C$22</f>
        <v>0</v>
      </c>
      <c r="N294" s="15">
        <f t="shared" si="108"/>
        <v>40.26</v>
      </c>
      <c r="O294" s="14">
        <f>IF(B294="W",N294*Dane!$D$2,N294*Dane!$H$2)</f>
        <v>8.0519999999999996</v>
      </c>
      <c r="P294" s="14">
        <f>SUM(N294:O294)</f>
        <v>48.311999999999998</v>
      </c>
      <c r="Q294" s="14">
        <f>IF(B294="W",N294*Dane!$C$23,N294*Dane!$C$23)</f>
        <v>0</v>
      </c>
      <c r="R294" s="14">
        <f>IF(B294="W",(N294*Dane!$D$3)-Q294,(N294*Dane!$H$3)-Q294)</f>
        <v>0</v>
      </c>
      <c r="S294" s="14">
        <f t="shared" si="109"/>
        <v>48.311999999999998</v>
      </c>
      <c r="T294" s="14">
        <f>S294*0.1</f>
        <v>4.8311999999999999</v>
      </c>
      <c r="U294" s="14">
        <f>S294*0.2</f>
        <v>9.6623999999999999</v>
      </c>
      <c r="V294" s="33">
        <f>SUM(S294:T294)</f>
        <v>53.1432</v>
      </c>
      <c r="W294" s="34">
        <f>SUM(S294,U294)</f>
        <v>57.974399999999996</v>
      </c>
      <c r="X294" s="49">
        <v>230</v>
      </c>
      <c r="Y294" s="159">
        <f>X294*Dane!$D$6</f>
        <v>34.5</v>
      </c>
      <c r="Z294" s="35"/>
      <c r="AA294" s="160"/>
      <c r="AB294" s="89"/>
      <c r="AC294" s="17"/>
      <c r="AD294" s="17"/>
    </row>
    <row r="295" spans="1:30" ht="29.25" customHeight="1">
      <c r="A295" s="178">
        <f t="shared" si="102"/>
        <v>292</v>
      </c>
      <c r="B295" s="11" t="s">
        <v>100</v>
      </c>
      <c r="C295" s="24" t="s">
        <v>1606</v>
      </c>
      <c r="D295" s="36" t="s">
        <v>1607</v>
      </c>
      <c r="E295" s="86"/>
      <c r="F295" s="12">
        <v>0</v>
      </c>
      <c r="G295" s="31">
        <v>0</v>
      </c>
      <c r="H295" s="31">
        <v>0</v>
      </c>
      <c r="I295" s="32">
        <v>85.552499999999995</v>
      </c>
      <c r="J295" s="14">
        <v>0</v>
      </c>
      <c r="K295" s="14">
        <f>F295*Dane!$C$14+G295*Dane!$C$15+H295*Dane!$C$16</f>
        <v>0</v>
      </c>
      <c r="L295" s="41">
        <f>F295*Dane!$F$14+G295*Dane!$F$15+H295*Dane!$F$17</f>
        <v>0</v>
      </c>
      <c r="M295" s="41">
        <f>F295*Dane!$H$14+G295*Dane!$H$15+H295*Dane!$H$16+(F295+G295+H295)*Dane!$C$22</f>
        <v>0</v>
      </c>
      <c r="N295" s="15">
        <f t="shared" si="108"/>
        <v>85.552499999999995</v>
      </c>
      <c r="O295" s="14">
        <f>IF(B295="W",N295*Dane!$D$2,N295*Dane!$H$2)</f>
        <v>17.110499999999998</v>
      </c>
      <c r="P295" s="14">
        <f>SUM(N295:O295)</f>
        <v>102.663</v>
      </c>
      <c r="Q295" s="14">
        <f>IF(B295="W",N295*Dane!$C$23,N295*Dane!$C$23)</f>
        <v>0</v>
      </c>
      <c r="R295" s="14">
        <f>IF(B295="W",(N295*Dane!$D$3)-Q295,(N295*Dane!$H$3)-Q295)</f>
        <v>0</v>
      </c>
      <c r="S295" s="14">
        <f t="shared" si="109"/>
        <v>102.663</v>
      </c>
      <c r="T295" s="14">
        <f>S295*0.1</f>
        <v>10.266300000000001</v>
      </c>
      <c r="U295" s="14">
        <f>S295*0.2</f>
        <v>20.532600000000002</v>
      </c>
      <c r="V295" s="33">
        <f>SUM(S295:T295)</f>
        <v>112.9293</v>
      </c>
      <c r="W295" s="34">
        <f>SUM(S295,U295)</f>
        <v>123.1956</v>
      </c>
      <c r="X295" s="49">
        <v>250</v>
      </c>
      <c r="Y295" s="159">
        <f>X295*Dane!$D$6</f>
        <v>37.5</v>
      </c>
      <c r="Z295" s="35"/>
      <c r="AA295" s="160"/>
      <c r="AB295" s="89"/>
      <c r="AC295" s="17"/>
      <c r="AD295" s="17"/>
    </row>
    <row r="296" spans="1:30" ht="29.25" customHeight="1">
      <c r="A296" s="178">
        <f t="shared" si="102"/>
        <v>293</v>
      </c>
      <c r="B296" s="11" t="s">
        <v>99</v>
      </c>
      <c r="C296" s="24" t="s">
        <v>1329</v>
      </c>
      <c r="D296" s="36" t="s">
        <v>1330</v>
      </c>
      <c r="E296" s="86"/>
      <c r="F296" s="12">
        <v>0</v>
      </c>
      <c r="G296" s="13">
        <v>10</v>
      </c>
      <c r="H296" s="13">
        <v>1.5</v>
      </c>
      <c r="I296" s="32">
        <v>2420.7834750000002</v>
      </c>
      <c r="J296" s="14">
        <v>0</v>
      </c>
      <c r="K296" s="14">
        <f>F296*Dane!$C$14+G296*Dane!$C$15+H296*Dane!$C$16</f>
        <v>387</v>
      </c>
      <c r="L296" s="41">
        <f>F296*Dane!$F$14+G296*Dane!$F$15+H296*Dane!$F$17</f>
        <v>57.5</v>
      </c>
      <c r="M296" s="41">
        <f>F296*Dane!$H$14+G296*Dane!$H$15+H296*Dane!$H$16+(F296+G296+H296)*Dane!$C$22</f>
        <v>828</v>
      </c>
      <c r="N296" s="15">
        <f t="shared" si="108"/>
        <v>3693.2834750000002</v>
      </c>
      <c r="O296" s="14">
        <f>IF(B296="W",N296*Dane!$D$2,N296*Dane!$H$2)</f>
        <v>738.65669500000013</v>
      </c>
      <c r="P296" s="14">
        <f t="shared" ref="P296:P301" si="110">SUM(N296:O296)</f>
        <v>4431.9401699999999</v>
      </c>
      <c r="Q296" s="14">
        <f>IF(B296="W",N296*Dane!$C$23,N296*Dane!$C$23)</f>
        <v>0</v>
      </c>
      <c r="R296" s="14">
        <f>IF(B296="W",(N296*Dane!$D$3)-Q296,(N296*Dane!$H$3)-Q296)</f>
        <v>0</v>
      </c>
      <c r="S296" s="14">
        <f t="shared" si="109"/>
        <v>4431.9401699999999</v>
      </c>
      <c r="T296" s="14">
        <f t="shared" ref="T296:T301" si="111">S296*0.1</f>
        <v>443.19401700000003</v>
      </c>
      <c r="U296" s="14">
        <f t="shared" ref="U296:U301" si="112">S296*0.2</f>
        <v>886.38803400000006</v>
      </c>
      <c r="V296" s="33">
        <f t="shared" ref="V296:V301" si="113">SUM(S296:T296)</f>
        <v>4875.1341869999997</v>
      </c>
      <c r="W296" s="34">
        <f t="shared" ref="W296:W301" si="114">SUM(S296,U296)</f>
        <v>5318.3282039999995</v>
      </c>
      <c r="X296" s="49">
        <v>6236</v>
      </c>
      <c r="Y296" s="159">
        <f>X296*Dane!$D$6</f>
        <v>935.4</v>
      </c>
      <c r="Z296" s="35">
        <f>X296*Dane!$D$7</f>
        <v>1870.8</v>
      </c>
      <c r="AA296" s="160">
        <f>X296*Dane!$D$8</f>
        <v>3741.6</v>
      </c>
      <c r="AB296" s="89"/>
      <c r="AC296" s="17"/>
      <c r="AD296" s="17"/>
    </row>
    <row r="297" spans="1:30" ht="29.25" customHeight="1">
      <c r="A297" s="178">
        <f t="shared" si="102"/>
        <v>294</v>
      </c>
      <c r="B297" s="11" t="s">
        <v>99</v>
      </c>
      <c r="C297" s="24" t="s">
        <v>1334</v>
      </c>
      <c r="D297" s="36" t="s">
        <v>1335</v>
      </c>
      <c r="E297" s="86"/>
      <c r="F297" s="12">
        <v>0</v>
      </c>
      <c r="G297" s="13">
        <v>4.5</v>
      </c>
      <c r="H297" s="13">
        <v>0.5</v>
      </c>
      <c r="I297" s="32">
        <v>2688.3413700000001</v>
      </c>
      <c r="J297" s="14">
        <v>0</v>
      </c>
      <c r="K297" s="14">
        <f>F297*Dane!$C$14+G297*Dane!$C$15+H297*Dane!$C$16</f>
        <v>167.5</v>
      </c>
      <c r="L297" s="41">
        <f>F297*Dane!$F$14+G297*Dane!$F$15+H297*Dane!$F$17</f>
        <v>25</v>
      </c>
      <c r="M297" s="41">
        <f>F297*Dane!$H$14+G297*Dane!$H$15+H297*Dane!$H$16+(F297+G297+H297)*Dane!$C$22</f>
        <v>360</v>
      </c>
      <c r="N297" s="15">
        <f t="shared" si="108"/>
        <v>3240.8413700000001</v>
      </c>
      <c r="O297" s="14">
        <f>IF(B297="W",N297*Dane!$D$2,N297*Dane!$H$2)</f>
        <v>648.16827400000011</v>
      </c>
      <c r="P297" s="14">
        <f t="shared" si="110"/>
        <v>3889.0096440000002</v>
      </c>
      <c r="Q297" s="14">
        <f>IF(B297="W",N297*Dane!$C$23,N297*Dane!$C$23)</f>
        <v>0</v>
      </c>
      <c r="R297" s="14">
        <f>IF(B297="W",(N297*Dane!$D$3)-Q297,(N297*Dane!$H$3)-Q297)</f>
        <v>0</v>
      </c>
      <c r="S297" s="14">
        <f t="shared" si="109"/>
        <v>3889.0096440000002</v>
      </c>
      <c r="T297" s="14">
        <f t="shared" si="111"/>
        <v>388.90096440000002</v>
      </c>
      <c r="U297" s="14">
        <f t="shared" si="112"/>
        <v>777.80192880000004</v>
      </c>
      <c r="V297" s="33">
        <f t="shared" si="113"/>
        <v>4277.9106084000005</v>
      </c>
      <c r="W297" s="34">
        <f t="shared" si="114"/>
        <v>4666.8115728000002</v>
      </c>
      <c r="X297" s="49">
        <v>5322</v>
      </c>
      <c r="Y297" s="159">
        <f>X297*Dane!$D$6</f>
        <v>798.3</v>
      </c>
      <c r="Z297" s="35">
        <f>X297*Dane!$D$7</f>
        <v>1596.6</v>
      </c>
      <c r="AA297" s="160">
        <f>X297*Dane!$D$8</f>
        <v>3193.2</v>
      </c>
      <c r="AB297" s="89"/>
      <c r="AC297" s="17"/>
      <c r="AD297" s="17"/>
    </row>
    <row r="298" spans="1:30" ht="29.25" customHeight="1">
      <c r="A298" s="178">
        <f t="shared" si="102"/>
        <v>295</v>
      </c>
      <c r="B298" s="11" t="s">
        <v>99</v>
      </c>
      <c r="C298" s="24" t="s">
        <v>1336</v>
      </c>
      <c r="D298" s="36" t="s">
        <v>1337</v>
      </c>
      <c r="E298" s="86"/>
      <c r="F298" s="12">
        <v>0</v>
      </c>
      <c r="G298" s="13">
        <v>4.5</v>
      </c>
      <c r="H298" s="13">
        <v>0.5</v>
      </c>
      <c r="I298" s="32">
        <v>2688.3413700000001</v>
      </c>
      <c r="J298" s="14">
        <v>0</v>
      </c>
      <c r="K298" s="14">
        <f>F298*Dane!$C$14+G298*Dane!$C$15+H298*Dane!$C$16</f>
        <v>167.5</v>
      </c>
      <c r="L298" s="41">
        <f>F298*Dane!$F$14+G298*Dane!$F$15+H298*Dane!$F$17</f>
        <v>25</v>
      </c>
      <c r="M298" s="41">
        <f>F298*Dane!$H$14+G298*Dane!$H$15+H298*Dane!$H$16+(F298+G298+H298)*Dane!$C$22</f>
        <v>360</v>
      </c>
      <c r="N298" s="15">
        <f t="shared" si="108"/>
        <v>3240.8413700000001</v>
      </c>
      <c r="O298" s="14">
        <f>IF(B298="W",N298*Dane!$D$2,N298*Dane!$H$2)</f>
        <v>648.16827400000011</v>
      </c>
      <c r="P298" s="14">
        <f t="shared" si="110"/>
        <v>3889.0096440000002</v>
      </c>
      <c r="Q298" s="14">
        <f>IF(B298="W",N298*Dane!$C$23,N298*Dane!$C$23)</f>
        <v>0</v>
      </c>
      <c r="R298" s="14">
        <f>IF(B298="W",(N298*Dane!$D$3)-Q298,(N298*Dane!$H$3)-Q298)</f>
        <v>0</v>
      </c>
      <c r="S298" s="14">
        <f t="shared" si="109"/>
        <v>3889.0096440000002</v>
      </c>
      <c r="T298" s="14">
        <f t="shared" si="111"/>
        <v>388.90096440000002</v>
      </c>
      <c r="U298" s="14">
        <f t="shared" si="112"/>
        <v>777.80192880000004</v>
      </c>
      <c r="V298" s="33">
        <f t="shared" si="113"/>
        <v>4277.9106084000005</v>
      </c>
      <c r="W298" s="34">
        <f t="shared" si="114"/>
        <v>4666.8115728000002</v>
      </c>
      <c r="X298" s="49">
        <v>5322</v>
      </c>
      <c r="Y298" s="159">
        <f>X298*Dane!$D$6</f>
        <v>798.3</v>
      </c>
      <c r="Z298" s="35">
        <f>X298*Dane!$D$7</f>
        <v>1596.6</v>
      </c>
      <c r="AA298" s="160">
        <f>X298*Dane!$D$8</f>
        <v>3193.2</v>
      </c>
      <c r="AB298" s="89"/>
      <c r="AC298" s="17"/>
      <c r="AD298" s="17"/>
    </row>
    <row r="299" spans="1:30" ht="29.25" customHeight="1">
      <c r="A299" s="178">
        <f t="shared" si="102"/>
        <v>296</v>
      </c>
      <c r="B299" s="11" t="s">
        <v>99</v>
      </c>
      <c r="C299" s="24" t="s">
        <v>1331</v>
      </c>
      <c r="D299" s="36" t="s">
        <v>1332</v>
      </c>
      <c r="E299" s="86"/>
      <c r="F299" s="12">
        <v>0</v>
      </c>
      <c r="G299" s="13">
        <v>4.5</v>
      </c>
      <c r="H299" s="13">
        <v>0.5</v>
      </c>
      <c r="I299" s="32">
        <v>2730.11112</v>
      </c>
      <c r="J299" s="14">
        <v>0</v>
      </c>
      <c r="K299" s="14">
        <f>F299*Dane!$C$14+G299*Dane!$C$15+H299*Dane!$C$16</f>
        <v>167.5</v>
      </c>
      <c r="L299" s="41">
        <f>F299*Dane!$F$14+G299*Dane!$F$15+H299*Dane!$F$17</f>
        <v>25</v>
      </c>
      <c r="M299" s="41">
        <f>F299*Dane!$H$14+G299*Dane!$H$15+H299*Dane!$H$16+(F299+G299+H299)*Dane!$C$22</f>
        <v>360</v>
      </c>
      <c r="N299" s="15">
        <f t="shared" si="108"/>
        <v>3282.61112</v>
      </c>
      <c r="O299" s="14">
        <f>IF(B299="W",N299*Dane!$D$2,N299*Dane!$H$2)</f>
        <v>656.52222400000005</v>
      </c>
      <c r="P299" s="14">
        <f t="shared" si="110"/>
        <v>3939.1333439999999</v>
      </c>
      <c r="Q299" s="14">
        <f>IF(B299="W",N299*Dane!$C$23,N299*Dane!$C$23)</f>
        <v>0</v>
      </c>
      <c r="R299" s="14">
        <f>IF(B299="W",(N299*Dane!$D$3)-Q299,(N299*Dane!$H$3)-Q299)</f>
        <v>0</v>
      </c>
      <c r="S299" s="14">
        <f t="shared" si="109"/>
        <v>3939.1333439999999</v>
      </c>
      <c r="T299" s="14">
        <f t="shared" si="111"/>
        <v>393.9133344</v>
      </c>
      <c r="U299" s="14">
        <f t="shared" si="112"/>
        <v>787.82666879999999</v>
      </c>
      <c r="V299" s="33">
        <f t="shared" si="113"/>
        <v>4333.0466784</v>
      </c>
      <c r="W299" s="34">
        <f t="shared" si="114"/>
        <v>4726.9600128000002</v>
      </c>
      <c r="X299" s="49">
        <v>5388</v>
      </c>
      <c r="Y299" s="159">
        <f>X299*Dane!$D$6</f>
        <v>808.19999999999993</v>
      </c>
      <c r="Z299" s="35">
        <f>X299*Dane!$D$7</f>
        <v>1616.3999999999999</v>
      </c>
      <c r="AA299" s="160">
        <f>X299*Dane!$D$8</f>
        <v>3232.7999999999997</v>
      </c>
      <c r="AB299" s="89"/>
      <c r="AC299" s="17"/>
      <c r="AD299" s="17"/>
    </row>
    <row r="300" spans="1:30" ht="29.25" customHeight="1">
      <c r="A300" s="178">
        <f t="shared" si="102"/>
        <v>297</v>
      </c>
      <c r="B300" s="11" t="s">
        <v>99</v>
      </c>
      <c r="C300" s="24" t="s">
        <v>1338</v>
      </c>
      <c r="D300" s="36" t="s">
        <v>1339</v>
      </c>
      <c r="E300" s="86"/>
      <c r="F300" s="12">
        <v>0</v>
      </c>
      <c r="G300" s="13">
        <v>4.5</v>
      </c>
      <c r="H300" s="13">
        <v>0.5</v>
      </c>
      <c r="I300" s="32">
        <v>2788.9913700000002</v>
      </c>
      <c r="J300" s="14">
        <v>0</v>
      </c>
      <c r="K300" s="14">
        <f>F300*Dane!$C$14+G300*Dane!$C$15+H300*Dane!$C$16</f>
        <v>167.5</v>
      </c>
      <c r="L300" s="41">
        <f>F300*Dane!$F$14+G300*Dane!$F$15+H300*Dane!$F$17</f>
        <v>25</v>
      </c>
      <c r="M300" s="41">
        <f>F300*Dane!$H$14+G300*Dane!$H$15+H300*Dane!$H$16+(F300+G300+H300)*Dane!$C$22</f>
        <v>360</v>
      </c>
      <c r="N300" s="15">
        <f t="shared" si="108"/>
        <v>3341.4913700000002</v>
      </c>
      <c r="O300" s="14">
        <f>IF(B300="W",N300*Dane!$D$2,N300*Dane!$H$2)</f>
        <v>668.29827400000011</v>
      </c>
      <c r="P300" s="14">
        <f t="shared" si="110"/>
        <v>4009.7896440000004</v>
      </c>
      <c r="Q300" s="14">
        <f>IF(B300="W",N300*Dane!$C$23,N300*Dane!$C$23)</f>
        <v>0</v>
      </c>
      <c r="R300" s="14">
        <f>IF(B300="W",(N300*Dane!$D$3)-Q300,(N300*Dane!$H$3)-Q300)</f>
        <v>0</v>
      </c>
      <c r="S300" s="14">
        <f t="shared" si="109"/>
        <v>4009.7896440000004</v>
      </c>
      <c r="T300" s="14">
        <f t="shared" si="111"/>
        <v>400.97896440000005</v>
      </c>
      <c r="U300" s="14">
        <f t="shared" si="112"/>
        <v>801.9579288000001</v>
      </c>
      <c r="V300" s="33">
        <f t="shared" si="113"/>
        <v>4410.7686084000006</v>
      </c>
      <c r="W300" s="34">
        <f t="shared" si="114"/>
        <v>4811.7475728000009</v>
      </c>
      <c r="X300" s="49">
        <v>5482</v>
      </c>
      <c r="Y300" s="159">
        <f>X300*Dane!$D$6</f>
        <v>822.3</v>
      </c>
      <c r="Z300" s="35">
        <f>X300*Dane!$D$7</f>
        <v>1644.6</v>
      </c>
      <c r="AA300" s="160">
        <f>X300*Dane!$D$8</f>
        <v>3289.2</v>
      </c>
      <c r="AB300" s="89"/>
      <c r="AC300" s="17"/>
      <c r="AD300" s="17"/>
    </row>
    <row r="301" spans="1:30" ht="29.25" customHeight="1">
      <c r="A301" s="178">
        <f t="shared" si="102"/>
        <v>298</v>
      </c>
      <c r="B301" s="11" t="s">
        <v>99</v>
      </c>
      <c r="C301" s="24" t="s">
        <v>1340</v>
      </c>
      <c r="D301" s="36" t="s">
        <v>1341</v>
      </c>
      <c r="E301" s="86"/>
      <c r="F301" s="12">
        <v>0</v>
      </c>
      <c r="G301" s="13">
        <v>4.5</v>
      </c>
      <c r="H301" s="13">
        <v>0.5</v>
      </c>
      <c r="I301" s="32">
        <v>2964.12237</v>
      </c>
      <c r="J301" s="14">
        <v>0</v>
      </c>
      <c r="K301" s="14">
        <f>F301*Dane!$C$14+G301*Dane!$C$15+H301*Dane!$C$16</f>
        <v>167.5</v>
      </c>
      <c r="L301" s="41">
        <f>F301*Dane!$F$14+G301*Dane!$F$15+H301*Dane!$F$17</f>
        <v>25</v>
      </c>
      <c r="M301" s="41">
        <f>F301*Dane!$H$14+G301*Dane!$H$15+H301*Dane!$H$16+(F301+G301+H301)*Dane!$C$22</f>
        <v>360</v>
      </c>
      <c r="N301" s="15">
        <f t="shared" si="108"/>
        <v>3516.62237</v>
      </c>
      <c r="O301" s="14">
        <f>IF(B301="W",N301*Dane!$D$2,N301*Dane!$H$2)</f>
        <v>703.32447400000001</v>
      </c>
      <c r="P301" s="14">
        <f t="shared" si="110"/>
        <v>4219.9468440000001</v>
      </c>
      <c r="Q301" s="14">
        <f>IF(B301="W",N301*Dane!$C$23,N301*Dane!$C$23)</f>
        <v>0</v>
      </c>
      <c r="R301" s="14">
        <f>IF(B301="W",(N301*Dane!$D$3)-Q301,(N301*Dane!$H$3)-Q301)</f>
        <v>0</v>
      </c>
      <c r="S301" s="14">
        <f t="shared" si="109"/>
        <v>4219.9468440000001</v>
      </c>
      <c r="T301" s="14">
        <f t="shared" si="111"/>
        <v>421.99468440000004</v>
      </c>
      <c r="U301" s="14">
        <f t="shared" si="112"/>
        <v>843.98936880000008</v>
      </c>
      <c r="V301" s="33">
        <f t="shared" si="113"/>
        <v>4641.9415283999997</v>
      </c>
      <c r="W301" s="34">
        <f t="shared" si="114"/>
        <v>5063.9362128000002</v>
      </c>
      <c r="X301" s="49">
        <v>5758</v>
      </c>
      <c r="Y301" s="159">
        <f>X301*Dane!$D$6</f>
        <v>863.69999999999993</v>
      </c>
      <c r="Z301" s="35">
        <f>X301*Dane!$D$7</f>
        <v>1727.3999999999999</v>
      </c>
      <c r="AA301" s="160">
        <f>X301*Dane!$D$8</f>
        <v>3454.7999999999997</v>
      </c>
      <c r="AB301" s="89"/>
      <c r="AC301" s="17"/>
      <c r="AD301" s="17"/>
    </row>
    <row r="302" spans="1:30" ht="29.25" customHeight="1">
      <c r="A302" s="178">
        <f t="shared" si="102"/>
        <v>299</v>
      </c>
      <c r="B302" s="11" t="s">
        <v>99</v>
      </c>
      <c r="C302" s="24" t="s">
        <v>1400</v>
      </c>
      <c r="D302" s="36" t="s">
        <v>1394</v>
      </c>
      <c r="E302" s="86"/>
      <c r="F302" s="12">
        <v>0</v>
      </c>
      <c r="G302" s="13">
        <v>3.65</v>
      </c>
      <c r="H302" s="13">
        <v>0.25</v>
      </c>
      <c r="I302" s="32">
        <v>1637.63589</v>
      </c>
      <c r="J302" s="14">
        <v>0</v>
      </c>
      <c r="K302" s="14">
        <f>F302*Dane!$C$14+G302*Dane!$C$15+H302*Dane!$C$16</f>
        <v>129.94999999999999</v>
      </c>
      <c r="L302" s="41">
        <f>F302*Dane!$F$14+G302*Dane!$F$15+H302*Dane!$F$17</f>
        <v>19.5</v>
      </c>
      <c r="M302" s="41">
        <f>F302*Dane!$H$14+G302*Dane!$H$15+H302*Dane!$H$16+(F302+G302+H302)*Dane!$C$22</f>
        <v>280.79999999999995</v>
      </c>
      <c r="N302" s="15">
        <f t="shared" si="108"/>
        <v>2067.88589</v>
      </c>
      <c r="O302" s="14">
        <f>IF(B302="W",N302*Dane!$D$2,N302*Dane!$H$2)</f>
        <v>413.577178</v>
      </c>
      <c r="P302" s="14">
        <f t="shared" ref="P302:P307" si="115">SUM(N302:O302)</f>
        <v>2481.463068</v>
      </c>
      <c r="Q302" s="14">
        <f>IF(B302="W",N302*Dane!$C$23,N302*Dane!$C$23)</f>
        <v>0</v>
      </c>
      <c r="R302" s="14">
        <f>IF(B302="W",(N302*Dane!$D$3)-Q302,(N302*Dane!$H$3)-Q302)</f>
        <v>0</v>
      </c>
      <c r="S302" s="14">
        <f t="shared" si="109"/>
        <v>2481.463068</v>
      </c>
      <c r="T302" s="14">
        <f t="shared" ref="T302:T307" si="116">S302*0.1</f>
        <v>248.14630680000002</v>
      </c>
      <c r="U302" s="14">
        <f t="shared" ref="U302:U307" si="117">S302*0.2</f>
        <v>496.29261360000004</v>
      </c>
      <c r="V302" s="33">
        <f t="shared" ref="V302:V307" si="118">SUM(S302:T302)</f>
        <v>2729.6093747999998</v>
      </c>
      <c r="W302" s="34">
        <f t="shared" ref="W302:W307" si="119">SUM(S302,U302)</f>
        <v>2977.7556816000001</v>
      </c>
      <c r="X302" s="49">
        <v>3451</v>
      </c>
      <c r="Y302" s="159">
        <f>X302*Dane!$D$6</f>
        <v>517.65</v>
      </c>
      <c r="Z302" s="35">
        <f>X302*Dane!$D$7</f>
        <v>1035.3</v>
      </c>
      <c r="AA302" s="160">
        <f>X302*Dane!$D$8</f>
        <v>2070.6</v>
      </c>
      <c r="AB302" s="89"/>
      <c r="AC302" s="17"/>
      <c r="AD302" s="17"/>
    </row>
    <row r="303" spans="1:30" ht="29.25" customHeight="1">
      <c r="A303" s="178">
        <f t="shared" si="102"/>
        <v>300</v>
      </c>
      <c r="B303" s="11" t="s">
        <v>99</v>
      </c>
      <c r="C303" s="24" t="s">
        <v>1401</v>
      </c>
      <c r="D303" s="36" t="s">
        <v>1395</v>
      </c>
      <c r="E303" s="86"/>
      <c r="F303" s="12">
        <v>0</v>
      </c>
      <c r="G303" s="13">
        <v>3.65</v>
      </c>
      <c r="H303" s="13">
        <v>0.25</v>
      </c>
      <c r="I303" s="32">
        <v>1835.6144400000001</v>
      </c>
      <c r="J303" s="14">
        <v>0</v>
      </c>
      <c r="K303" s="14">
        <f>F303*Dane!$C$14+G303*Dane!$C$15+H303*Dane!$C$16</f>
        <v>129.94999999999999</v>
      </c>
      <c r="L303" s="41">
        <f>F303*Dane!$F$14+G303*Dane!$F$15+H303*Dane!$F$17</f>
        <v>19.5</v>
      </c>
      <c r="M303" s="41">
        <f>F303*Dane!$H$14+G303*Dane!$H$15+H303*Dane!$H$16+(F303+G303+H303)*Dane!$C$22</f>
        <v>280.79999999999995</v>
      </c>
      <c r="N303" s="15">
        <f t="shared" si="108"/>
        <v>2265.8644400000003</v>
      </c>
      <c r="O303" s="14">
        <f>IF(B303="W",N303*Dane!$D$2,N303*Dane!$H$2)</f>
        <v>453.17288800000006</v>
      </c>
      <c r="P303" s="14">
        <f t="shared" si="115"/>
        <v>2719.0373280000003</v>
      </c>
      <c r="Q303" s="14">
        <f>IF(B303="W",N303*Dane!$C$23,N303*Dane!$C$23)</f>
        <v>0</v>
      </c>
      <c r="R303" s="14">
        <f>IF(B303="W",(N303*Dane!$D$3)-Q303,(N303*Dane!$H$3)-Q303)</f>
        <v>0</v>
      </c>
      <c r="S303" s="14">
        <f t="shared" si="109"/>
        <v>2719.0373280000003</v>
      </c>
      <c r="T303" s="14">
        <f t="shared" si="116"/>
        <v>271.90373280000006</v>
      </c>
      <c r="U303" s="14">
        <f t="shared" si="117"/>
        <v>543.80746560000011</v>
      </c>
      <c r="V303" s="33">
        <f t="shared" si="118"/>
        <v>2990.9410608000003</v>
      </c>
      <c r="W303" s="34">
        <f t="shared" si="119"/>
        <v>3262.8447936000002</v>
      </c>
      <c r="X303" s="49">
        <v>3764</v>
      </c>
      <c r="Y303" s="159">
        <f>X303*Dane!$D$6</f>
        <v>564.6</v>
      </c>
      <c r="Z303" s="35">
        <f>X303*Dane!$D$7</f>
        <v>1129.2</v>
      </c>
      <c r="AA303" s="160">
        <f>X303*Dane!$D$8</f>
        <v>2258.4</v>
      </c>
      <c r="AB303" s="89"/>
      <c r="AC303" s="17"/>
      <c r="AD303" s="17"/>
    </row>
    <row r="304" spans="1:30" ht="29.25" customHeight="1">
      <c r="A304" s="178">
        <f t="shared" si="102"/>
        <v>301</v>
      </c>
      <c r="B304" s="11" t="s">
        <v>99</v>
      </c>
      <c r="C304" s="24" t="s">
        <v>1402</v>
      </c>
      <c r="D304" s="36" t="s">
        <v>1396</v>
      </c>
      <c r="E304" s="86"/>
      <c r="F304" s="12">
        <v>0</v>
      </c>
      <c r="G304" s="13">
        <v>3.65</v>
      </c>
      <c r="H304" s="13">
        <v>0.25</v>
      </c>
      <c r="I304" s="32">
        <v>2033.5929900000001</v>
      </c>
      <c r="J304" s="14">
        <v>0</v>
      </c>
      <c r="K304" s="14">
        <f>F304*Dane!$C$14+G304*Dane!$C$15+H304*Dane!$C$16</f>
        <v>129.94999999999999</v>
      </c>
      <c r="L304" s="41">
        <f>F304*Dane!$F$14+G304*Dane!$F$15+H304*Dane!$F$17</f>
        <v>19.5</v>
      </c>
      <c r="M304" s="41">
        <f>F304*Dane!$H$14+G304*Dane!$H$15+H304*Dane!$H$16+(F304+G304+H304)*Dane!$C$22</f>
        <v>280.79999999999995</v>
      </c>
      <c r="N304" s="15">
        <f t="shared" si="108"/>
        <v>2463.8429900000001</v>
      </c>
      <c r="O304" s="14">
        <f>IF(B304="W",N304*Dane!$D$2,N304*Dane!$H$2)</f>
        <v>492.76859800000005</v>
      </c>
      <c r="P304" s="14">
        <f t="shared" si="115"/>
        <v>2956.6115880000002</v>
      </c>
      <c r="Q304" s="14">
        <f>IF(B304="W",N304*Dane!$C$23,N304*Dane!$C$23)</f>
        <v>0</v>
      </c>
      <c r="R304" s="14">
        <f>IF(B304="W",(N304*Dane!$D$3)-Q304,(N304*Dane!$H$3)-Q304)</f>
        <v>0</v>
      </c>
      <c r="S304" s="14">
        <f t="shared" si="109"/>
        <v>2956.6115880000002</v>
      </c>
      <c r="T304" s="14">
        <f t="shared" si="116"/>
        <v>295.66115880000001</v>
      </c>
      <c r="U304" s="14">
        <f t="shared" si="117"/>
        <v>591.32231760000002</v>
      </c>
      <c r="V304" s="33">
        <f t="shared" si="118"/>
        <v>3252.2727468000003</v>
      </c>
      <c r="W304" s="34">
        <f t="shared" si="119"/>
        <v>3547.9339056000003</v>
      </c>
      <c r="X304" s="49">
        <v>4077</v>
      </c>
      <c r="Y304" s="159">
        <f>X304*Dane!$D$6</f>
        <v>611.54999999999995</v>
      </c>
      <c r="Z304" s="35">
        <f>X304*Dane!$D$7</f>
        <v>1223.0999999999999</v>
      </c>
      <c r="AA304" s="160">
        <f>X304*Dane!$D$8</f>
        <v>2446.1999999999998</v>
      </c>
      <c r="AB304" s="89"/>
      <c r="AC304" s="17"/>
      <c r="AD304" s="17"/>
    </row>
    <row r="305" spans="1:30" ht="29.25" customHeight="1">
      <c r="A305" s="178">
        <f t="shared" si="102"/>
        <v>302</v>
      </c>
      <c r="B305" s="11" t="s">
        <v>99</v>
      </c>
      <c r="C305" s="24" t="s">
        <v>1403</v>
      </c>
      <c r="D305" s="36" t="s">
        <v>1397</v>
      </c>
      <c r="E305" s="86"/>
      <c r="F305" s="12">
        <v>0</v>
      </c>
      <c r="G305" s="13">
        <v>3.65</v>
      </c>
      <c r="H305" s="13">
        <v>0.25</v>
      </c>
      <c r="I305" s="32">
        <v>2326.0818899999999</v>
      </c>
      <c r="J305" s="14">
        <v>0</v>
      </c>
      <c r="K305" s="14">
        <f>F305*Dane!$C$14+G305*Dane!$C$15+H305*Dane!$C$16</f>
        <v>129.94999999999999</v>
      </c>
      <c r="L305" s="41">
        <f>F305*Dane!$F$14+G305*Dane!$F$15+H305*Dane!$F$17</f>
        <v>19.5</v>
      </c>
      <c r="M305" s="41">
        <f>F305*Dane!$H$14+G305*Dane!$H$15+H305*Dane!$H$16+(F305+G305+H305)*Dane!$C$22</f>
        <v>280.79999999999995</v>
      </c>
      <c r="N305" s="15">
        <f t="shared" si="108"/>
        <v>2756.3318899999995</v>
      </c>
      <c r="O305" s="14">
        <f>IF(B305="W",N305*Dane!$D$2,N305*Dane!$H$2)</f>
        <v>551.26637799999992</v>
      </c>
      <c r="P305" s="14">
        <f t="shared" si="115"/>
        <v>3307.5982679999993</v>
      </c>
      <c r="Q305" s="14">
        <f>IF(B305="W",N305*Dane!$C$23,N305*Dane!$C$23)</f>
        <v>0</v>
      </c>
      <c r="R305" s="14">
        <f>IF(B305="W",(N305*Dane!$D$3)-Q305,(N305*Dane!$H$3)-Q305)</f>
        <v>0</v>
      </c>
      <c r="S305" s="14">
        <f t="shared" si="109"/>
        <v>3307.5982679999993</v>
      </c>
      <c r="T305" s="14">
        <f t="shared" si="116"/>
        <v>330.75982679999993</v>
      </c>
      <c r="U305" s="14">
        <f t="shared" si="117"/>
        <v>661.51965359999986</v>
      </c>
      <c r="V305" s="33">
        <f t="shared" si="118"/>
        <v>3638.358094799999</v>
      </c>
      <c r="W305" s="34">
        <f t="shared" si="119"/>
        <v>3969.1179215999991</v>
      </c>
      <c r="X305" s="49">
        <v>4539</v>
      </c>
      <c r="Y305" s="159">
        <f>X305*Dane!$D$6</f>
        <v>680.85</v>
      </c>
      <c r="Z305" s="35">
        <f>X305*Dane!$D$7</f>
        <v>1361.7</v>
      </c>
      <c r="AA305" s="160">
        <f>X305*Dane!$D$8</f>
        <v>2723.4</v>
      </c>
      <c r="AB305" s="89"/>
      <c r="AC305" s="17"/>
      <c r="AD305" s="17"/>
    </row>
    <row r="306" spans="1:30" ht="29.25" customHeight="1">
      <c r="A306" s="178">
        <f t="shared" si="102"/>
        <v>303</v>
      </c>
      <c r="B306" s="11" t="s">
        <v>99</v>
      </c>
      <c r="C306" s="24" t="s">
        <v>1404</v>
      </c>
      <c r="D306" s="36" t="s">
        <v>1398</v>
      </c>
      <c r="E306" s="86"/>
      <c r="F306" s="12">
        <v>0</v>
      </c>
      <c r="G306" s="13">
        <v>3.65</v>
      </c>
      <c r="H306" s="13">
        <v>0.25</v>
      </c>
      <c r="I306" s="32">
        <v>2524.0604400000002</v>
      </c>
      <c r="J306" s="14">
        <v>0</v>
      </c>
      <c r="K306" s="14">
        <f>F306*Dane!$C$14+G306*Dane!$C$15+H306*Dane!$C$16</f>
        <v>129.94999999999999</v>
      </c>
      <c r="L306" s="41">
        <f>F306*Dane!$F$14+G306*Dane!$F$15+H306*Dane!$F$17</f>
        <v>19.5</v>
      </c>
      <c r="M306" s="41">
        <f>F306*Dane!$H$14+G306*Dane!$H$15+H306*Dane!$H$16+(F306+G306+H306)*Dane!$C$22</f>
        <v>280.79999999999995</v>
      </c>
      <c r="N306" s="15">
        <f t="shared" si="108"/>
        <v>2954.3104400000002</v>
      </c>
      <c r="O306" s="14">
        <f>IF(B306="W",N306*Dane!$D$2,N306*Dane!$H$2)</f>
        <v>590.86208800000009</v>
      </c>
      <c r="P306" s="14">
        <f t="shared" si="115"/>
        <v>3545.1725280000001</v>
      </c>
      <c r="Q306" s="14">
        <f>IF(B306="W",N306*Dane!$C$23,N306*Dane!$C$23)</f>
        <v>0</v>
      </c>
      <c r="R306" s="14">
        <f>IF(B306="W",(N306*Dane!$D$3)-Q306,(N306*Dane!$H$3)-Q306)</f>
        <v>0</v>
      </c>
      <c r="S306" s="14">
        <f t="shared" si="109"/>
        <v>3545.1725280000001</v>
      </c>
      <c r="T306" s="14">
        <f t="shared" si="116"/>
        <v>354.51725280000005</v>
      </c>
      <c r="U306" s="14">
        <f t="shared" si="117"/>
        <v>709.0345056000001</v>
      </c>
      <c r="V306" s="33">
        <f t="shared" si="118"/>
        <v>3899.6897808000003</v>
      </c>
      <c r="W306" s="34">
        <f t="shared" si="119"/>
        <v>4254.2070335999997</v>
      </c>
      <c r="X306" s="49">
        <v>4852</v>
      </c>
      <c r="Y306" s="159">
        <f>X306*Dane!$D$6</f>
        <v>727.8</v>
      </c>
      <c r="Z306" s="35">
        <f>X306*Dane!$D$7</f>
        <v>1455.6</v>
      </c>
      <c r="AA306" s="160">
        <f>X306*Dane!$D$8</f>
        <v>2911.2</v>
      </c>
      <c r="AB306" s="89"/>
      <c r="AC306" s="17"/>
      <c r="AD306" s="17"/>
    </row>
    <row r="307" spans="1:30" ht="29.25" customHeight="1">
      <c r="A307" s="178">
        <f t="shared" si="102"/>
        <v>304</v>
      </c>
      <c r="B307" s="11" t="s">
        <v>99</v>
      </c>
      <c r="C307" s="24" t="s">
        <v>1405</v>
      </c>
      <c r="D307" s="36" t="s">
        <v>1399</v>
      </c>
      <c r="E307" s="86"/>
      <c r="F307" s="12">
        <v>0</v>
      </c>
      <c r="G307" s="13">
        <v>3.65</v>
      </c>
      <c r="H307" s="13">
        <v>0.25</v>
      </c>
      <c r="I307" s="32">
        <v>2722.03899</v>
      </c>
      <c r="J307" s="14">
        <v>0</v>
      </c>
      <c r="K307" s="14">
        <f>F307*Dane!$C$14+G307*Dane!$C$15+H307*Dane!$C$16</f>
        <v>129.94999999999999</v>
      </c>
      <c r="L307" s="41">
        <f>F307*Dane!$F$14+G307*Dane!$F$15+H307*Dane!$F$17</f>
        <v>19.5</v>
      </c>
      <c r="M307" s="41">
        <f>F307*Dane!$H$14+G307*Dane!$H$15+H307*Dane!$H$16+(F307+G307+H307)*Dane!$C$22</f>
        <v>280.79999999999995</v>
      </c>
      <c r="N307" s="15">
        <f t="shared" si="108"/>
        <v>3152.28899</v>
      </c>
      <c r="O307" s="14">
        <f>IF(B307="W",N307*Dane!$D$2,N307*Dane!$H$2)</f>
        <v>630.45779800000003</v>
      </c>
      <c r="P307" s="14">
        <f t="shared" si="115"/>
        <v>3782.7467879999999</v>
      </c>
      <c r="Q307" s="14">
        <f>IF(B307="W",N307*Dane!$C$23,N307*Dane!$C$23)</f>
        <v>0</v>
      </c>
      <c r="R307" s="14">
        <f>IF(B307="W",(N307*Dane!$D$3)-Q307,(N307*Dane!$H$3)-Q307)</f>
        <v>0</v>
      </c>
      <c r="S307" s="14">
        <f t="shared" si="109"/>
        <v>3782.7467879999999</v>
      </c>
      <c r="T307" s="14">
        <f t="shared" si="116"/>
        <v>378.2746788</v>
      </c>
      <c r="U307" s="14">
        <f t="shared" si="117"/>
        <v>756.54935760000001</v>
      </c>
      <c r="V307" s="33">
        <f t="shared" si="118"/>
        <v>4161.0214667999999</v>
      </c>
      <c r="W307" s="34">
        <f t="shared" si="119"/>
        <v>4539.2961456000003</v>
      </c>
      <c r="X307" s="49">
        <v>5164</v>
      </c>
      <c r="Y307" s="159">
        <f>X307*Dane!$D$6</f>
        <v>774.6</v>
      </c>
      <c r="Z307" s="35">
        <f>X307*Dane!$D$7</f>
        <v>1549.2</v>
      </c>
      <c r="AA307" s="160">
        <f>X307*Dane!$D$8</f>
        <v>3098.4</v>
      </c>
      <c r="AB307" s="89"/>
      <c r="AC307" s="17"/>
      <c r="AD307" s="17"/>
    </row>
    <row r="308" spans="1:30" ht="29.25" customHeight="1">
      <c r="A308" s="178">
        <f t="shared" si="102"/>
        <v>305</v>
      </c>
      <c r="B308" s="11" t="s">
        <v>99</v>
      </c>
      <c r="C308" s="24" t="s">
        <v>1412</v>
      </c>
      <c r="D308" s="36" t="s">
        <v>1413</v>
      </c>
      <c r="E308" s="86"/>
      <c r="F308" s="12">
        <v>0</v>
      </c>
      <c r="G308" s="13">
        <v>1.2</v>
      </c>
      <c r="H308" s="13">
        <v>0.25</v>
      </c>
      <c r="I308" s="32">
        <v>1738.2858899999999</v>
      </c>
      <c r="J308" s="14">
        <v>0</v>
      </c>
      <c r="K308" s="14">
        <f>F308*Dane!$C$14+G308*Dane!$C$15+H308*Dane!$C$16</f>
        <v>49.1</v>
      </c>
      <c r="L308" s="41">
        <f>F308*Dane!$F$14+G308*Dane!$F$15+H308*Dane!$F$17</f>
        <v>7.25</v>
      </c>
      <c r="M308" s="41">
        <f>F308*Dane!$H$14+G308*Dane!$H$15+H308*Dane!$H$16+(F308+G308+H308)*Dane!$C$22</f>
        <v>104.39999999999999</v>
      </c>
      <c r="N308" s="15">
        <f t="shared" si="108"/>
        <v>1899.0358899999999</v>
      </c>
      <c r="O308" s="14">
        <f>IF(B308="W",N308*Dane!$D$2,N308*Dane!$H$2)</f>
        <v>379.80717800000002</v>
      </c>
      <c r="P308" s="14">
        <f>SUM(N308:O308)</f>
        <v>2278.8430680000001</v>
      </c>
      <c r="Q308" s="14">
        <f>IF(B308="W",N308*Dane!$C$23,N308*Dane!$C$23)</f>
        <v>0</v>
      </c>
      <c r="R308" s="14">
        <f>IF(B308="W",(N308*Dane!$D$3)-Q308,(N308*Dane!$H$3)-Q308)</f>
        <v>0</v>
      </c>
      <c r="S308" s="14">
        <f t="shared" si="109"/>
        <v>2278.8430680000001</v>
      </c>
      <c r="T308" s="14">
        <f>S308*0.1</f>
        <v>227.88430680000002</v>
      </c>
      <c r="U308" s="14">
        <f>S308*0.2</f>
        <v>455.76861360000004</v>
      </c>
      <c r="V308" s="33">
        <f>SUM(S308:T308)</f>
        <v>2506.7273748000002</v>
      </c>
      <c r="W308" s="34">
        <f>SUM(S308,U308)</f>
        <v>2734.6116816000003</v>
      </c>
      <c r="X308" s="49">
        <v>3040</v>
      </c>
      <c r="Y308" s="159">
        <f>X308*Dane!$D$6</f>
        <v>456</v>
      </c>
      <c r="Z308" s="35">
        <f>X308*Dane!$D$7</f>
        <v>912</v>
      </c>
      <c r="AA308" s="160">
        <f>X308*Dane!$D$8</f>
        <v>1824</v>
      </c>
      <c r="AB308" s="89"/>
      <c r="AC308" s="17"/>
      <c r="AD308" s="17"/>
    </row>
    <row r="309" spans="1:30" ht="29.25" customHeight="1">
      <c r="A309" s="178">
        <f t="shared" si="102"/>
        <v>306</v>
      </c>
      <c r="B309" s="11" t="s">
        <v>99</v>
      </c>
      <c r="C309" s="24" t="s">
        <v>1383</v>
      </c>
      <c r="D309" s="36" t="s">
        <v>1372</v>
      </c>
      <c r="E309" s="86"/>
      <c r="F309" s="12">
        <v>0</v>
      </c>
      <c r="G309" s="13">
        <v>1.2</v>
      </c>
      <c r="H309" s="13">
        <v>0.25</v>
      </c>
      <c r="I309" s="32">
        <v>1936.2644399999999</v>
      </c>
      <c r="J309" s="14">
        <v>0</v>
      </c>
      <c r="K309" s="14">
        <f>F309*Dane!$C$14+G309*Dane!$C$15+H309*Dane!$C$16</f>
        <v>49.1</v>
      </c>
      <c r="L309" s="41">
        <f>F309*Dane!$F$14+G309*Dane!$F$15+H309*Dane!$F$17</f>
        <v>7.25</v>
      </c>
      <c r="M309" s="41">
        <f>F309*Dane!$H$14+G309*Dane!$H$15+H309*Dane!$H$16+(F309+G309+H309)*Dane!$C$22</f>
        <v>104.39999999999999</v>
      </c>
      <c r="N309" s="15">
        <f t="shared" si="108"/>
        <v>2097.0144399999999</v>
      </c>
      <c r="O309" s="14">
        <f>IF(B309="W",N309*Dane!$D$2,N309*Dane!$H$2)</f>
        <v>419.40288800000002</v>
      </c>
      <c r="P309" s="14">
        <f t="shared" ref="P309:P319" si="120">SUM(N309:O309)</f>
        <v>2516.417328</v>
      </c>
      <c r="Q309" s="14">
        <f>IF(B309="W",N309*Dane!$C$23,N309*Dane!$C$23)</f>
        <v>0</v>
      </c>
      <c r="R309" s="14">
        <f>IF(B309="W",(N309*Dane!$D$3)-Q309,(N309*Dane!$H$3)-Q309)</f>
        <v>0</v>
      </c>
      <c r="S309" s="14">
        <f t="shared" si="109"/>
        <v>2516.417328</v>
      </c>
      <c r="T309" s="14">
        <f t="shared" ref="T309:T319" si="121">S309*0.1</f>
        <v>251.6417328</v>
      </c>
      <c r="U309" s="14">
        <f t="shared" ref="U309:U319" si="122">S309*0.2</f>
        <v>503.2834656</v>
      </c>
      <c r="V309" s="33">
        <f t="shared" ref="V309:V319" si="123">SUM(S309:T309)</f>
        <v>2768.0590608000002</v>
      </c>
      <c r="W309" s="34">
        <f t="shared" ref="W309:W319" si="124">SUM(S309,U309)</f>
        <v>3019.7007936</v>
      </c>
      <c r="X309" s="49">
        <v>3353</v>
      </c>
      <c r="Y309" s="159">
        <f>X309*Dane!$D$6</f>
        <v>502.95</v>
      </c>
      <c r="Z309" s="35">
        <f>X309*Dane!$D$7</f>
        <v>1005.9</v>
      </c>
      <c r="AA309" s="160">
        <f>X309*Dane!$D$8</f>
        <v>2011.8</v>
      </c>
      <c r="AB309" s="89"/>
      <c r="AC309" s="17"/>
      <c r="AD309" s="17"/>
    </row>
    <row r="310" spans="1:30" ht="29.25" customHeight="1">
      <c r="A310" s="178">
        <f t="shared" si="102"/>
        <v>307</v>
      </c>
      <c r="B310" s="11" t="s">
        <v>99</v>
      </c>
      <c r="C310" s="24" t="s">
        <v>1384</v>
      </c>
      <c r="D310" s="36" t="s">
        <v>1373</v>
      </c>
      <c r="E310" s="86"/>
      <c r="F310" s="12">
        <v>0</v>
      </c>
      <c r="G310" s="13">
        <v>1.2</v>
      </c>
      <c r="H310" s="13">
        <v>0.25</v>
      </c>
      <c r="I310" s="32">
        <v>2134.2429900000002</v>
      </c>
      <c r="J310" s="14">
        <v>0</v>
      </c>
      <c r="K310" s="14">
        <f>F310*Dane!$C$14+G310*Dane!$C$15+H310*Dane!$C$16</f>
        <v>49.1</v>
      </c>
      <c r="L310" s="41">
        <f>F310*Dane!$F$14+G310*Dane!$F$15+H310*Dane!$F$17</f>
        <v>7.25</v>
      </c>
      <c r="M310" s="41">
        <f>F310*Dane!$H$14+G310*Dane!$H$15+H310*Dane!$H$16+(F310+G310+H310)*Dane!$C$22</f>
        <v>104.39999999999999</v>
      </c>
      <c r="N310" s="15">
        <f t="shared" si="108"/>
        <v>2294.9929900000002</v>
      </c>
      <c r="O310" s="14">
        <f>IF(B310="W",N310*Dane!$D$2,N310*Dane!$H$2)</f>
        <v>458.99859800000007</v>
      </c>
      <c r="P310" s="14">
        <f t="shared" si="120"/>
        <v>2753.9915880000003</v>
      </c>
      <c r="Q310" s="14">
        <f>IF(B310="W",N310*Dane!$C$23,N310*Dane!$C$23)</f>
        <v>0</v>
      </c>
      <c r="R310" s="14">
        <f>IF(B310="W",(N310*Dane!$D$3)-Q310,(N310*Dane!$H$3)-Q310)</f>
        <v>0</v>
      </c>
      <c r="S310" s="14">
        <f t="shared" si="109"/>
        <v>2753.9915880000003</v>
      </c>
      <c r="T310" s="14">
        <f t="shared" si="121"/>
        <v>275.39915880000007</v>
      </c>
      <c r="U310" s="14">
        <f t="shared" si="122"/>
        <v>550.79831760000013</v>
      </c>
      <c r="V310" s="33">
        <f t="shared" si="123"/>
        <v>3029.3907468000002</v>
      </c>
      <c r="W310" s="34">
        <f t="shared" si="124"/>
        <v>3304.7899056000006</v>
      </c>
      <c r="X310" s="49">
        <v>3666</v>
      </c>
      <c r="Y310" s="159">
        <f>X310*Dane!$D$6</f>
        <v>549.9</v>
      </c>
      <c r="Z310" s="35">
        <f>X310*Dane!$D$7</f>
        <v>1099.8</v>
      </c>
      <c r="AA310" s="160">
        <f>X310*Dane!$D$8</f>
        <v>2199.6</v>
      </c>
      <c r="AB310" s="89"/>
      <c r="AC310" s="17"/>
      <c r="AD310" s="17"/>
    </row>
    <row r="311" spans="1:30" ht="29.25" customHeight="1">
      <c r="A311" s="178">
        <f t="shared" si="102"/>
        <v>308</v>
      </c>
      <c r="B311" s="11" t="s">
        <v>99</v>
      </c>
      <c r="C311" s="24" t="s">
        <v>1385</v>
      </c>
      <c r="D311" s="36" t="s">
        <v>1374</v>
      </c>
      <c r="E311" s="86"/>
      <c r="F311" s="12">
        <v>0</v>
      </c>
      <c r="G311" s="13">
        <v>1.2</v>
      </c>
      <c r="H311" s="13">
        <v>0.25</v>
      </c>
      <c r="I311" s="32">
        <v>1738.2758249999999</v>
      </c>
      <c r="J311" s="14">
        <v>0</v>
      </c>
      <c r="K311" s="14">
        <f>F311*Dane!$C$14+G311*Dane!$C$15+H311*Dane!$C$16</f>
        <v>49.1</v>
      </c>
      <c r="L311" s="41">
        <f>F311*Dane!$F$14+G311*Dane!$F$15+H311*Dane!$F$17</f>
        <v>7.25</v>
      </c>
      <c r="M311" s="41">
        <f>F311*Dane!$H$14+G311*Dane!$H$15+H311*Dane!$H$16+(F311+G311+H311)*Dane!$C$22</f>
        <v>104.39999999999999</v>
      </c>
      <c r="N311" s="15">
        <f t="shared" si="108"/>
        <v>1899.0258249999999</v>
      </c>
      <c r="O311" s="14">
        <f>IF(B311="W",N311*Dane!$D$2,N311*Dane!$H$2)</f>
        <v>379.80516499999999</v>
      </c>
      <c r="P311" s="14">
        <f t="shared" si="120"/>
        <v>2278.8309899999999</v>
      </c>
      <c r="Q311" s="14">
        <f>IF(B311="W",N311*Dane!$C$23,N311*Dane!$C$23)</f>
        <v>0</v>
      </c>
      <c r="R311" s="14">
        <f>IF(B311="W",(N311*Dane!$D$3)-Q311,(N311*Dane!$H$3)-Q311)</f>
        <v>0</v>
      </c>
      <c r="S311" s="14">
        <f t="shared" si="109"/>
        <v>2278.8309899999999</v>
      </c>
      <c r="T311" s="14">
        <f t="shared" si="121"/>
        <v>227.88309900000002</v>
      </c>
      <c r="U311" s="14">
        <f t="shared" si="122"/>
        <v>455.76619800000003</v>
      </c>
      <c r="V311" s="33">
        <f t="shared" si="123"/>
        <v>2506.7140890000001</v>
      </c>
      <c r="W311" s="34">
        <f t="shared" si="124"/>
        <v>2734.5971879999997</v>
      </c>
      <c r="X311" s="49">
        <v>3040</v>
      </c>
      <c r="Y311" s="159">
        <f>X311*Dane!$D$6</f>
        <v>456</v>
      </c>
      <c r="Z311" s="35">
        <f>X311*Dane!$D$7</f>
        <v>912</v>
      </c>
      <c r="AA311" s="160">
        <f>X311*Dane!$D$8</f>
        <v>1824</v>
      </c>
      <c r="AB311" s="89"/>
      <c r="AC311" s="17"/>
      <c r="AD311" s="17"/>
    </row>
    <row r="312" spans="1:30" ht="29.25" customHeight="1">
      <c r="A312" s="178">
        <f t="shared" si="102"/>
        <v>309</v>
      </c>
      <c r="B312" s="11" t="s">
        <v>99</v>
      </c>
      <c r="C312" s="24" t="s">
        <v>1386</v>
      </c>
      <c r="D312" s="36" t="s">
        <v>1375</v>
      </c>
      <c r="E312" s="86"/>
      <c r="F312" s="12">
        <v>0</v>
      </c>
      <c r="G312" s="13">
        <v>1.2</v>
      </c>
      <c r="H312" s="13">
        <v>0.25</v>
      </c>
      <c r="I312" s="32">
        <v>1936.254375</v>
      </c>
      <c r="J312" s="14">
        <v>0</v>
      </c>
      <c r="K312" s="14">
        <f>F312*Dane!$C$14+G312*Dane!$C$15+H312*Dane!$C$16</f>
        <v>49.1</v>
      </c>
      <c r="L312" s="41">
        <f>F312*Dane!$F$14+G312*Dane!$F$15+H312*Dane!$F$17</f>
        <v>7.25</v>
      </c>
      <c r="M312" s="41">
        <f>F312*Dane!$H$14+G312*Dane!$H$15+H312*Dane!$H$16+(F312+G312+H312)*Dane!$C$22</f>
        <v>104.39999999999999</v>
      </c>
      <c r="N312" s="15">
        <f t="shared" si="108"/>
        <v>2097.004375</v>
      </c>
      <c r="O312" s="14">
        <f>IF(B312="W",N312*Dane!$D$2,N312*Dane!$H$2)</f>
        <v>419.40087500000004</v>
      </c>
      <c r="P312" s="14">
        <f t="shared" si="120"/>
        <v>2516.4052499999998</v>
      </c>
      <c r="Q312" s="14">
        <f>IF(B312="W",N312*Dane!$C$23,N312*Dane!$C$23)</f>
        <v>0</v>
      </c>
      <c r="R312" s="14">
        <f>IF(B312="W",(N312*Dane!$D$3)-Q312,(N312*Dane!$H$3)-Q312)</f>
        <v>0</v>
      </c>
      <c r="S312" s="14">
        <f t="shared" si="109"/>
        <v>2516.4052499999998</v>
      </c>
      <c r="T312" s="14">
        <f t="shared" si="121"/>
        <v>251.640525</v>
      </c>
      <c r="U312" s="14">
        <f t="shared" si="122"/>
        <v>503.28104999999999</v>
      </c>
      <c r="V312" s="33">
        <f t="shared" si="123"/>
        <v>2768.0457749999996</v>
      </c>
      <c r="W312" s="34">
        <f t="shared" si="124"/>
        <v>3019.6862999999998</v>
      </c>
      <c r="X312" s="49">
        <v>3353</v>
      </c>
      <c r="Y312" s="159">
        <f>X312*Dane!$D$6</f>
        <v>502.95</v>
      </c>
      <c r="Z312" s="35">
        <f>X312*Dane!$D$7</f>
        <v>1005.9</v>
      </c>
      <c r="AA312" s="160">
        <f>X312*Dane!$D$8</f>
        <v>2011.8</v>
      </c>
      <c r="AB312" s="89"/>
      <c r="AC312" s="17"/>
      <c r="AD312" s="17"/>
    </row>
    <row r="313" spans="1:30" ht="29.25" customHeight="1">
      <c r="A313" s="178">
        <f t="shared" si="102"/>
        <v>310</v>
      </c>
      <c r="B313" s="11" t="s">
        <v>99</v>
      </c>
      <c r="C313" s="24" t="s">
        <v>1387</v>
      </c>
      <c r="D313" s="36" t="s">
        <v>1376</v>
      </c>
      <c r="E313" s="86"/>
      <c r="F313" s="12">
        <v>0</v>
      </c>
      <c r="G313" s="13">
        <v>1.2</v>
      </c>
      <c r="H313" s="13">
        <v>0.25</v>
      </c>
      <c r="I313" s="32">
        <v>2134.2329249999998</v>
      </c>
      <c r="J313" s="14">
        <v>0</v>
      </c>
      <c r="K313" s="14">
        <f>F313*Dane!$C$14+G313*Dane!$C$15+H313*Dane!$C$16</f>
        <v>49.1</v>
      </c>
      <c r="L313" s="41">
        <f>F313*Dane!$F$14+G313*Dane!$F$15+H313*Dane!$F$17</f>
        <v>7.25</v>
      </c>
      <c r="M313" s="41">
        <f>F313*Dane!$H$14+G313*Dane!$H$15+H313*Dane!$H$16+(F313+G313+H313)*Dane!$C$22</f>
        <v>104.39999999999999</v>
      </c>
      <c r="N313" s="15">
        <f t="shared" si="108"/>
        <v>2294.9829249999998</v>
      </c>
      <c r="O313" s="14">
        <f>IF(B313="W",N313*Dane!$D$2,N313*Dane!$H$2)</f>
        <v>458.99658499999998</v>
      </c>
      <c r="P313" s="14">
        <f t="shared" si="120"/>
        <v>2753.9795099999997</v>
      </c>
      <c r="Q313" s="14">
        <f>IF(B313="W",N313*Dane!$C$23,N313*Dane!$C$23)</f>
        <v>0</v>
      </c>
      <c r="R313" s="14">
        <f>IF(B313="W",(N313*Dane!$D$3)-Q313,(N313*Dane!$H$3)-Q313)</f>
        <v>0</v>
      </c>
      <c r="S313" s="14">
        <f t="shared" si="109"/>
        <v>2753.9795099999997</v>
      </c>
      <c r="T313" s="14">
        <f t="shared" si="121"/>
        <v>275.39795099999998</v>
      </c>
      <c r="U313" s="14">
        <f t="shared" si="122"/>
        <v>550.79590199999996</v>
      </c>
      <c r="V313" s="33">
        <f t="shared" si="123"/>
        <v>3029.3774609999996</v>
      </c>
      <c r="W313" s="34">
        <f t="shared" si="124"/>
        <v>3304.7754119999995</v>
      </c>
      <c r="X313" s="49">
        <v>3666</v>
      </c>
      <c r="Y313" s="159">
        <f>X313*Dane!$D$6</f>
        <v>549.9</v>
      </c>
      <c r="Z313" s="35">
        <f>X313*Dane!$D$7</f>
        <v>1099.8</v>
      </c>
      <c r="AA313" s="160">
        <f>X313*Dane!$D$8</f>
        <v>2199.6</v>
      </c>
      <c r="AB313" s="89"/>
      <c r="AC313" s="17"/>
      <c r="AD313" s="17"/>
    </row>
    <row r="314" spans="1:30" ht="29.25" customHeight="1">
      <c r="A314" s="178">
        <f t="shared" si="102"/>
        <v>311</v>
      </c>
      <c r="B314" s="11" t="s">
        <v>99</v>
      </c>
      <c r="C314" s="24" t="s">
        <v>1388</v>
      </c>
      <c r="D314" s="36" t="s">
        <v>1377</v>
      </c>
      <c r="E314" s="86"/>
      <c r="F314" s="12">
        <v>0</v>
      </c>
      <c r="G314" s="13">
        <v>1.2</v>
      </c>
      <c r="H314" s="13">
        <v>0.25</v>
      </c>
      <c r="I314" s="32">
        <v>1738.2858899999999</v>
      </c>
      <c r="J314" s="14">
        <v>0</v>
      </c>
      <c r="K314" s="14">
        <f>F314*Dane!$C$14+G314*Dane!$C$15+H314*Dane!$C$16</f>
        <v>49.1</v>
      </c>
      <c r="L314" s="41">
        <f>F314*Dane!$F$14+G314*Dane!$F$15+H314*Dane!$F$17</f>
        <v>7.25</v>
      </c>
      <c r="M314" s="41">
        <f>F314*Dane!$H$14+G314*Dane!$H$15+H314*Dane!$H$16+(F314+G314+H314)*Dane!$C$22</f>
        <v>104.39999999999999</v>
      </c>
      <c r="N314" s="15">
        <f t="shared" si="108"/>
        <v>1899.0358899999999</v>
      </c>
      <c r="O314" s="14">
        <f>IF(B314="W",N314*Dane!$D$2,N314*Dane!$H$2)</f>
        <v>379.80717800000002</v>
      </c>
      <c r="P314" s="14">
        <f t="shared" si="120"/>
        <v>2278.8430680000001</v>
      </c>
      <c r="Q314" s="14">
        <f>IF(B314="W",N314*Dane!$C$23,N314*Dane!$C$23)</f>
        <v>0</v>
      </c>
      <c r="R314" s="14">
        <f>IF(B314="W",(N314*Dane!$D$3)-Q314,(N314*Dane!$H$3)-Q314)</f>
        <v>0</v>
      </c>
      <c r="S314" s="14">
        <f t="shared" si="109"/>
        <v>2278.8430680000001</v>
      </c>
      <c r="T314" s="14">
        <f t="shared" si="121"/>
        <v>227.88430680000002</v>
      </c>
      <c r="U314" s="14">
        <f t="shared" si="122"/>
        <v>455.76861360000004</v>
      </c>
      <c r="V314" s="33">
        <f t="shared" si="123"/>
        <v>2506.7273748000002</v>
      </c>
      <c r="W314" s="34">
        <f t="shared" si="124"/>
        <v>2734.6116816000003</v>
      </c>
      <c r="X314" s="49">
        <v>3040</v>
      </c>
      <c r="Y314" s="159">
        <f>X314*Dane!$D$6</f>
        <v>456</v>
      </c>
      <c r="Z314" s="35">
        <f>X314*Dane!$D$7</f>
        <v>912</v>
      </c>
      <c r="AA314" s="160">
        <f>X314*Dane!$D$8</f>
        <v>1824</v>
      </c>
      <c r="AB314" s="89"/>
      <c r="AC314" s="17"/>
      <c r="AD314" s="17"/>
    </row>
    <row r="315" spans="1:30" ht="29.25" customHeight="1">
      <c r="A315" s="178">
        <f t="shared" si="102"/>
        <v>312</v>
      </c>
      <c r="B315" s="11" t="s">
        <v>99</v>
      </c>
      <c r="C315" s="24" t="s">
        <v>1389</v>
      </c>
      <c r="D315" s="36" t="s">
        <v>1378</v>
      </c>
      <c r="E315" s="86"/>
      <c r="F315" s="12">
        <v>0</v>
      </c>
      <c r="G315" s="13">
        <v>1.2</v>
      </c>
      <c r="H315" s="13">
        <v>0.25</v>
      </c>
      <c r="I315" s="32">
        <v>1936.2644399999999</v>
      </c>
      <c r="J315" s="14">
        <v>0</v>
      </c>
      <c r="K315" s="14">
        <f>F315*Dane!$C$14+G315*Dane!$C$15+H315*Dane!$C$16</f>
        <v>49.1</v>
      </c>
      <c r="L315" s="41">
        <f>F315*Dane!$F$14+G315*Dane!$F$15+H315*Dane!$F$17</f>
        <v>7.25</v>
      </c>
      <c r="M315" s="41">
        <f>F315*Dane!$H$14+G315*Dane!$H$15+H315*Dane!$H$16+(F315+G315+H315)*Dane!$C$22</f>
        <v>104.39999999999999</v>
      </c>
      <c r="N315" s="15">
        <f t="shared" si="108"/>
        <v>2097.0144399999999</v>
      </c>
      <c r="O315" s="14">
        <f>IF(B315="W",N315*Dane!$D$2,N315*Dane!$H$2)</f>
        <v>419.40288800000002</v>
      </c>
      <c r="P315" s="14">
        <f t="shared" si="120"/>
        <v>2516.417328</v>
      </c>
      <c r="Q315" s="14">
        <f>IF(B315="W",N315*Dane!$C$23,N315*Dane!$C$23)</f>
        <v>0</v>
      </c>
      <c r="R315" s="14">
        <f>IF(B315="W",(N315*Dane!$D$3)-Q315,(N315*Dane!$H$3)-Q315)</f>
        <v>0</v>
      </c>
      <c r="S315" s="14">
        <f t="shared" si="109"/>
        <v>2516.417328</v>
      </c>
      <c r="T315" s="14">
        <f t="shared" si="121"/>
        <v>251.6417328</v>
      </c>
      <c r="U315" s="14">
        <f t="shared" si="122"/>
        <v>503.2834656</v>
      </c>
      <c r="V315" s="33">
        <f t="shared" si="123"/>
        <v>2768.0590608000002</v>
      </c>
      <c r="W315" s="34">
        <f t="shared" si="124"/>
        <v>3019.7007936</v>
      </c>
      <c r="X315" s="49">
        <v>3353</v>
      </c>
      <c r="Y315" s="159">
        <f>X315*Dane!$D$6</f>
        <v>502.95</v>
      </c>
      <c r="Z315" s="35">
        <f>X315*Dane!$D$7</f>
        <v>1005.9</v>
      </c>
      <c r="AA315" s="160">
        <f>X315*Dane!$D$8</f>
        <v>2011.8</v>
      </c>
      <c r="AB315" s="89"/>
      <c r="AC315" s="17"/>
      <c r="AD315" s="17"/>
    </row>
    <row r="316" spans="1:30" ht="29.25" customHeight="1">
      <c r="A316" s="178">
        <f t="shared" si="102"/>
        <v>313</v>
      </c>
      <c r="B316" s="11" t="s">
        <v>99</v>
      </c>
      <c r="C316" s="24" t="s">
        <v>1390</v>
      </c>
      <c r="D316" s="36" t="s">
        <v>1379</v>
      </c>
      <c r="E316" s="86"/>
      <c r="F316" s="12">
        <v>0</v>
      </c>
      <c r="G316" s="13">
        <v>1.2</v>
      </c>
      <c r="H316" s="13">
        <v>0.25</v>
      </c>
      <c r="I316" s="32">
        <v>2134.2429900000002</v>
      </c>
      <c r="J316" s="14">
        <v>0</v>
      </c>
      <c r="K316" s="14">
        <f>F316*Dane!$C$14+G316*Dane!$C$15+H316*Dane!$C$16</f>
        <v>49.1</v>
      </c>
      <c r="L316" s="41">
        <f>F316*Dane!$F$14+G316*Dane!$F$15+H316*Dane!$F$17</f>
        <v>7.25</v>
      </c>
      <c r="M316" s="41">
        <f>F316*Dane!$H$14+G316*Dane!$H$15+H316*Dane!$H$16+(F316+G316+H316)*Dane!$C$22</f>
        <v>104.39999999999999</v>
      </c>
      <c r="N316" s="15">
        <f t="shared" si="108"/>
        <v>2294.9929900000002</v>
      </c>
      <c r="O316" s="14">
        <f>IF(B316="W",N316*Dane!$D$2,N316*Dane!$H$2)</f>
        <v>458.99859800000007</v>
      </c>
      <c r="P316" s="14">
        <f t="shared" si="120"/>
        <v>2753.9915880000003</v>
      </c>
      <c r="Q316" s="14">
        <f>IF(B316="W",N316*Dane!$C$23,N316*Dane!$C$23)</f>
        <v>0</v>
      </c>
      <c r="R316" s="14">
        <f>IF(B316="W",(N316*Dane!$D$3)-Q316,(N316*Dane!$H$3)-Q316)</f>
        <v>0</v>
      </c>
      <c r="S316" s="14">
        <f t="shared" si="109"/>
        <v>2753.9915880000003</v>
      </c>
      <c r="T316" s="14">
        <f t="shared" si="121"/>
        <v>275.39915880000007</v>
      </c>
      <c r="U316" s="14">
        <f t="shared" si="122"/>
        <v>550.79831760000013</v>
      </c>
      <c r="V316" s="33">
        <f t="shared" si="123"/>
        <v>3029.3907468000002</v>
      </c>
      <c r="W316" s="34">
        <f t="shared" si="124"/>
        <v>3304.7899056000006</v>
      </c>
      <c r="X316" s="49">
        <v>3666</v>
      </c>
      <c r="Y316" s="159">
        <f>X316*Dane!$D$6</f>
        <v>549.9</v>
      </c>
      <c r="Z316" s="35">
        <f>X316*Dane!$D$7</f>
        <v>1099.8</v>
      </c>
      <c r="AA316" s="160">
        <f>X316*Dane!$D$8</f>
        <v>2199.6</v>
      </c>
      <c r="AB316" s="89"/>
      <c r="AC316" s="17"/>
      <c r="AD316" s="17"/>
    </row>
    <row r="317" spans="1:30" ht="29.25" customHeight="1">
      <c r="A317" s="178">
        <f t="shared" si="102"/>
        <v>314</v>
      </c>
      <c r="B317" s="11" t="s">
        <v>99</v>
      </c>
      <c r="C317" s="24" t="s">
        <v>1391</v>
      </c>
      <c r="D317" s="36" t="s">
        <v>1380</v>
      </c>
      <c r="E317" s="86"/>
      <c r="F317" s="12">
        <v>0</v>
      </c>
      <c r="G317" s="13">
        <v>1.2</v>
      </c>
      <c r="H317" s="13">
        <v>0.25</v>
      </c>
      <c r="I317" s="32">
        <v>1736.2024349999999</v>
      </c>
      <c r="J317" s="14">
        <v>0</v>
      </c>
      <c r="K317" s="14">
        <f>F317*Dane!$C$14+G317*Dane!$C$15+H317*Dane!$C$16</f>
        <v>49.1</v>
      </c>
      <c r="L317" s="41">
        <f>F317*Dane!$F$14+G317*Dane!$F$15+H317*Dane!$F$17</f>
        <v>7.25</v>
      </c>
      <c r="M317" s="41">
        <f>F317*Dane!$H$14+G317*Dane!$H$15+H317*Dane!$H$16+(F317+G317+H317)*Dane!$C$22</f>
        <v>104.39999999999999</v>
      </c>
      <c r="N317" s="15">
        <f t="shared" si="108"/>
        <v>1896.9524349999999</v>
      </c>
      <c r="O317" s="14">
        <f>IF(B317="W",N317*Dane!$D$2,N317*Dane!$H$2)</f>
        <v>379.39048700000001</v>
      </c>
      <c r="P317" s="14">
        <f t="shared" si="120"/>
        <v>2276.3429219999998</v>
      </c>
      <c r="Q317" s="14">
        <f>IF(B317="W",N317*Dane!$C$23,N317*Dane!$C$23)</f>
        <v>0</v>
      </c>
      <c r="R317" s="14">
        <f>IF(B317="W",(N317*Dane!$D$3)-Q317,(N317*Dane!$H$3)-Q317)</f>
        <v>0</v>
      </c>
      <c r="S317" s="14">
        <f t="shared" si="109"/>
        <v>2276.3429219999998</v>
      </c>
      <c r="T317" s="14">
        <f t="shared" si="121"/>
        <v>227.6342922</v>
      </c>
      <c r="U317" s="14">
        <f t="shared" si="122"/>
        <v>455.26858440000001</v>
      </c>
      <c r="V317" s="33">
        <f t="shared" si="123"/>
        <v>2503.9772141999997</v>
      </c>
      <c r="W317" s="34">
        <f t="shared" si="124"/>
        <v>2731.6115063999996</v>
      </c>
      <c r="X317" s="49">
        <v>3037</v>
      </c>
      <c r="Y317" s="159">
        <f>X317*Dane!$D$6</f>
        <v>455.55</v>
      </c>
      <c r="Z317" s="35">
        <f>X317*Dane!$D$7</f>
        <v>911.1</v>
      </c>
      <c r="AA317" s="160">
        <f>X317*Dane!$D$8</f>
        <v>1822.2</v>
      </c>
      <c r="AB317" s="89"/>
      <c r="AC317" s="17"/>
      <c r="AD317" s="17"/>
    </row>
    <row r="318" spans="1:30" ht="29.25" customHeight="1">
      <c r="A318" s="178">
        <f t="shared" si="102"/>
        <v>315</v>
      </c>
      <c r="B318" s="11" t="s">
        <v>99</v>
      </c>
      <c r="C318" s="24" t="s">
        <v>1392</v>
      </c>
      <c r="D318" s="36" t="s">
        <v>1381</v>
      </c>
      <c r="E318" s="86"/>
      <c r="F318" s="12">
        <v>0</v>
      </c>
      <c r="G318" s="13">
        <v>1.2</v>
      </c>
      <c r="H318" s="13">
        <v>0.25</v>
      </c>
      <c r="I318" s="32">
        <v>1934.180985</v>
      </c>
      <c r="J318" s="14">
        <v>0</v>
      </c>
      <c r="K318" s="14">
        <f>F318*Dane!$C$14+G318*Dane!$C$15+H318*Dane!$C$16</f>
        <v>49.1</v>
      </c>
      <c r="L318" s="41">
        <f>F318*Dane!$F$14+G318*Dane!$F$15+H318*Dane!$F$17</f>
        <v>7.25</v>
      </c>
      <c r="M318" s="41">
        <f>F318*Dane!$H$14+G318*Dane!$H$15+H318*Dane!$H$16+(F318+G318+H318)*Dane!$C$22</f>
        <v>104.39999999999999</v>
      </c>
      <c r="N318" s="15">
        <f t="shared" si="108"/>
        <v>2094.930985</v>
      </c>
      <c r="O318" s="14">
        <f>IF(B318="W",N318*Dane!$D$2,N318*Dane!$H$2)</f>
        <v>418.986197</v>
      </c>
      <c r="P318" s="14">
        <f t="shared" si="120"/>
        <v>2513.9171820000001</v>
      </c>
      <c r="Q318" s="14">
        <f>IF(B318="W",N318*Dane!$C$23,N318*Dane!$C$23)</f>
        <v>0</v>
      </c>
      <c r="R318" s="14">
        <f>IF(B318="W",(N318*Dane!$D$3)-Q318,(N318*Dane!$H$3)-Q318)</f>
        <v>0</v>
      </c>
      <c r="S318" s="14">
        <f t="shared" si="109"/>
        <v>2513.9171820000001</v>
      </c>
      <c r="T318" s="14">
        <f t="shared" si="121"/>
        <v>251.39171820000001</v>
      </c>
      <c r="U318" s="14">
        <f t="shared" si="122"/>
        <v>502.78343640000003</v>
      </c>
      <c r="V318" s="33">
        <f t="shared" si="123"/>
        <v>2765.3089002000002</v>
      </c>
      <c r="W318" s="34">
        <f t="shared" si="124"/>
        <v>3016.7006184000002</v>
      </c>
      <c r="X318" s="49">
        <v>3349.5</v>
      </c>
      <c r="Y318" s="159">
        <f>X318*Dane!$D$6</f>
        <v>502.42499999999995</v>
      </c>
      <c r="Z318" s="35">
        <f>X318*Dane!$D$7</f>
        <v>1004.8499999999999</v>
      </c>
      <c r="AA318" s="160">
        <f>X318*Dane!$D$8</f>
        <v>2009.6999999999998</v>
      </c>
      <c r="AB318" s="89"/>
      <c r="AC318" s="17"/>
      <c r="AD318" s="17"/>
    </row>
    <row r="319" spans="1:30" ht="29.25" customHeight="1">
      <c r="A319" s="178">
        <f t="shared" si="102"/>
        <v>316</v>
      </c>
      <c r="B319" s="11" t="s">
        <v>99</v>
      </c>
      <c r="C319" s="24" t="s">
        <v>1393</v>
      </c>
      <c r="D319" s="36" t="s">
        <v>1382</v>
      </c>
      <c r="E319" s="86"/>
      <c r="F319" s="12">
        <v>0</v>
      </c>
      <c r="G319" s="13">
        <v>1.2</v>
      </c>
      <c r="H319" s="13">
        <v>0.25</v>
      </c>
      <c r="I319" s="32">
        <v>2132.1595349999998</v>
      </c>
      <c r="J319" s="14">
        <v>0</v>
      </c>
      <c r="K319" s="14">
        <f>F319*Dane!$C$14+G319*Dane!$C$15+H319*Dane!$C$16</f>
        <v>49.1</v>
      </c>
      <c r="L319" s="41">
        <f>F319*Dane!$F$14+G319*Dane!$F$15+H319*Dane!$F$17</f>
        <v>7.25</v>
      </c>
      <c r="M319" s="41">
        <f>F319*Dane!$H$14+G319*Dane!$H$15+H319*Dane!$H$16+(F319+G319+H319)*Dane!$C$22</f>
        <v>104.39999999999999</v>
      </c>
      <c r="N319" s="15">
        <f t="shared" si="108"/>
        <v>2292.9095349999998</v>
      </c>
      <c r="O319" s="14">
        <f>IF(B319="W",N319*Dane!$D$2,N319*Dane!$H$2)</f>
        <v>458.581907</v>
      </c>
      <c r="P319" s="14">
        <f t="shared" si="120"/>
        <v>2751.4914419999996</v>
      </c>
      <c r="Q319" s="14">
        <f>IF(B319="W",N319*Dane!$C$23,N319*Dane!$C$23)</f>
        <v>0</v>
      </c>
      <c r="R319" s="14">
        <f>IF(B319="W",(N319*Dane!$D$3)-Q319,(N319*Dane!$H$3)-Q319)</f>
        <v>0</v>
      </c>
      <c r="S319" s="14">
        <f t="shared" si="109"/>
        <v>2751.4914419999996</v>
      </c>
      <c r="T319" s="14">
        <f t="shared" si="121"/>
        <v>275.14914419999997</v>
      </c>
      <c r="U319" s="14">
        <f t="shared" si="122"/>
        <v>550.29828839999993</v>
      </c>
      <c r="V319" s="33">
        <f t="shared" si="123"/>
        <v>3026.6405861999997</v>
      </c>
      <c r="W319" s="34">
        <f t="shared" si="124"/>
        <v>3301.7897303999994</v>
      </c>
      <c r="X319" s="49">
        <v>3661</v>
      </c>
      <c r="Y319" s="159">
        <f>X319*Dane!$D$6</f>
        <v>549.15</v>
      </c>
      <c r="Z319" s="35">
        <f>X319*Dane!$D$7</f>
        <v>1098.3</v>
      </c>
      <c r="AA319" s="160">
        <f>X319*Dane!$D$8</f>
        <v>2196.6</v>
      </c>
      <c r="AB319" s="89"/>
      <c r="AC319" s="17"/>
      <c r="AD319" s="17"/>
    </row>
    <row r="320" spans="1:30" ht="29.25" customHeight="1">
      <c r="A320" s="178">
        <f t="shared" si="102"/>
        <v>317</v>
      </c>
      <c r="B320" s="11" t="s">
        <v>99</v>
      </c>
      <c r="C320" s="24" t="s">
        <v>1642</v>
      </c>
      <c r="D320" s="36" t="s">
        <v>1643</v>
      </c>
      <c r="E320" s="86"/>
      <c r="F320" s="12">
        <v>0</v>
      </c>
      <c r="G320" s="31">
        <v>2.8</v>
      </c>
      <c r="H320" s="31">
        <v>0.3</v>
      </c>
      <c r="I320" s="32">
        <v>238.72167000000002</v>
      </c>
      <c r="J320" s="14">
        <v>0</v>
      </c>
      <c r="K320" s="14">
        <f>F320*Dane!$C$14+G320*Dane!$C$15+H320*Dane!$C$16</f>
        <v>103.8</v>
      </c>
      <c r="L320" s="41">
        <f>F320*Dane!$F$14+G320*Dane!$F$15+H320*Dane!$F$17</f>
        <v>15.5</v>
      </c>
      <c r="M320" s="41">
        <f>F320*Dane!$H$14+G320*Dane!$H$15+H320*Dane!$H$16+(F320+G320+H320)*Dane!$C$22</f>
        <v>223.2</v>
      </c>
      <c r="N320" s="15">
        <f t="shared" si="108"/>
        <v>581.22167000000002</v>
      </c>
      <c r="O320" s="14">
        <f>IF(B320="W",N320*Dane!$D$2,N320*Dane!$H$2)</f>
        <v>116.24433400000001</v>
      </c>
      <c r="P320" s="14">
        <f>SUM(N320:O320)</f>
        <v>697.466004</v>
      </c>
      <c r="Q320" s="14">
        <f>IF(B320="W",N320*Dane!$C$23,N320*Dane!$C$23)</f>
        <v>0</v>
      </c>
      <c r="R320" s="14">
        <f>IF(B320="W",(N320*Dane!$D$3)-Q320,(N320*Dane!$H$3)-Q320)</f>
        <v>0</v>
      </c>
      <c r="S320" s="14">
        <f t="shared" si="109"/>
        <v>697.466004</v>
      </c>
      <c r="T320" s="14">
        <f>S320*0.1</f>
        <v>69.746600400000005</v>
      </c>
      <c r="U320" s="14">
        <f>S320*0.2</f>
        <v>139.49320080000001</v>
      </c>
      <c r="V320" s="33">
        <f>SUM(S320:T320)</f>
        <v>767.21260440000003</v>
      </c>
      <c r="W320" s="34">
        <f>SUM(S320,U320)</f>
        <v>836.95920479999995</v>
      </c>
      <c r="X320" s="49">
        <v>986</v>
      </c>
      <c r="Y320" s="159">
        <f>X320*Dane!$D$6</f>
        <v>147.9</v>
      </c>
      <c r="Z320" s="35">
        <f>X320*Dane!$D$7</f>
        <v>295.8</v>
      </c>
      <c r="AA320" s="160">
        <f>X320*Dane!$D$8</f>
        <v>591.6</v>
      </c>
      <c r="AB320" s="89"/>
      <c r="AC320" s="17"/>
      <c r="AD320" s="17"/>
    </row>
    <row r="321" spans="1:30" ht="29.25" customHeight="1">
      <c r="A321" s="178">
        <f t="shared" si="102"/>
        <v>318</v>
      </c>
      <c r="B321" s="11" t="s">
        <v>100</v>
      </c>
      <c r="C321" s="24" t="s">
        <v>225</v>
      </c>
      <c r="D321" s="36" t="s">
        <v>573</v>
      </c>
      <c r="E321" s="86"/>
      <c r="F321" s="12">
        <v>0</v>
      </c>
      <c r="G321" s="31">
        <v>0</v>
      </c>
      <c r="H321" s="31">
        <v>0</v>
      </c>
      <c r="I321" s="32">
        <v>12.329625</v>
      </c>
      <c r="J321" s="14">
        <v>0</v>
      </c>
      <c r="K321" s="14">
        <f>F321*Dane!$C$14+G321*Dane!$C$15+H321*Dane!$C$16</f>
        <v>0</v>
      </c>
      <c r="L321" s="41">
        <f>F321*Dane!$F$14+G321*Dane!$F$15+H321*Dane!$F$17</f>
        <v>0</v>
      </c>
      <c r="M321" s="41">
        <f>F321*Dane!$H$14+G321*Dane!$H$15+H321*Dane!$H$16+(F321+G321+H321)*Dane!$C$22</f>
        <v>0</v>
      </c>
      <c r="N321" s="15">
        <f t="shared" si="108"/>
        <v>12.329625</v>
      </c>
      <c r="O321" s="14">
        <f>IF(B321="W",N321*Dane!$D$2,N321*Dane!$H$2)</f>
        <v>2.4659250000000004</v>
      </c>
      <c r="P321" s="14">
        <f t="shared" si="103"/>
        <v>14.79555</v>
      </c>
      <c r="Q321" s="14">
        <f>IF(B321="W",N321*Dane!$C$23,N321*Dane!$C$23)</f>
        <v>0</v>
      </c>
      <c r="R321" s="14">
        <f>IF(B321="W",(N321*Dane!$D$3)-Q321,(N321*Dane!$H$3)-Q321)</f>
        <v>0</v>
      </c>
      <c r="S321" s="14">
        <f t="shared" si="109"/>
        <v>14.79555</v>
      </c>
      <c r="T321" s="14">
        <f t="shared" si="104"/>
        <v>1.4795550000000002</v>
      </c>
      <c r="U321" s="14">
        <f t="shared" si="105"/>
        <v>2.9591100000000004</v>
      </c>
      <c r="V321" s="33">
        <f t="shared" si="106"/>
        <v>16.275105</v>
      </c>
      <c r="W321" s="34">
        <f t="shared" si="107"/>
        <v>17.754660000000001</v>
      </c>
      <c r="X321" s="49">
        <v>41</v>
      </c>
      <c r="Y321" s="159"/>
      <c r="Z321" s="35"/>
      <c r="AA321" s="160"/>
      <c r="AB321" s="89"/>
      <c r="AC321" s="17"/>
      <c r="AD321" s="17"/>
    </row>
    <row r="322" spans="1:30" ht="29.25" customHeight="1">
      <c r="A322" s="178">
        <f t="shared" si="102"/>
        <v>319</v>
      </c>
      <c r="B322" s="11" t="s">
        <v>100</v>
      </c>
      <c r="C322" s="24" t="s">
        <v>226</v>
      </c>
      <c r="D322" s="36" t="s">
        <v>574</v>
      </c>
      <c r="E322" s="86"/>
      <c r="F322" s="12">
        <v>0</v>
      </c>
      <c r="G322" s="31">
        <v>0</v>
      </c>
      <c r="H322" s="31">
        <v>0</v>
      </c>
      <c r="I322" s="32">
        <v>24.018109500000001</v>
      </c>
      <c r="J322" s="14">
        <v>0</v>
      </c>
      <c r="K322" s="14">
        <f>F322*Dane!$C$14+G322*Dane!$C$15+H322*Dane!$C$16</f>
        <v>0</v>
      </c>
      <c r="L322" s="41">
        <f>F322*Dane!$F$14+G322*Dane!$F$15+H322*Dane!$F$17</f>
        <v>0</v>
      </c>
      <c r="M322" s="41">
        <f>F322*Dane!$H$14+G322*Dane!$H$15+H322*Dane!$H$16+(F322+G322+H322)*Dane!$C$22</f>
        <v>0</v>
      </c>
      <c r="N322" s="15">
        <f t="shared" si="108"/>
        <v>24.018109500000001</v>
      </c>
      <c r="O322" s="14">
        <f>IF(B322="W",N322*Dane!$D$2,N322*Dane!$H$2)</f>
        <v>4.8036219000000004</v>
      </c>
      <c r="P322" s="14">
        <f t="shared" si="103"/>
        <v>28.821731400000001</v>
      </c>
      <c r="Q322" s="14">
        <f>IF(B322="W",N322*Dane!$C$23,N322*Dane!$C$23)</f>
        <v>0</v>
      </c>
      <c r="R322" s="14">
        <f>IF(B322="W",(N322*Dane!$D$3)-Q322,(N322*Dane!$H$3)-Q322)</f>
        <v>0</v>
      </c>
      <c r="S322" s="14">
        <f t="shared" si="109"/>
        <v>28.821731400000001</v>
      </c>
      <c r="T322" s="14">
        <f t="shared" si="104"/>
        <v>2.8821731400000004</v>
      </c>
      <c r="U322" s="14">
        <f t="shared" si="105"/>
        <v>5.7643462800000007</v>
      </c>
      <c r="V322" s="33">
        <f t="shared" si="106"/>
        <v>31.70390454</v>
      </c>
      <c r="W322" s="34">
        <f t="shared" si="107"/>
        <v>34.586077680000002</v>
      </c>
      <c r="X322" s="49">
        <v>88</v>
      </c>
      <c r="Y322" s="159"/>
      <c r="Z322" s="35"/>
      <c r="AA322" s="160"/>
      <c r="AB322" s="89"/>
      <c r="AC322" s="17"/>
      <c r="AD322" s="17"/>
    </row>
    <row r="323" spans="1:30" ht="29.25" customHeight="1">
      <c r="A323" s="178">
        <f t="shared" si="102"/>
        <v>320</v>
      </c>
      <c r="B323" s="11" t="s">
        <v>100</v>
      </c>
      <c r="C323" s="24" t="s">
        <v>227</v>
      </c>
      <c r="D323" s="36" t="s">
        <v>575</v>
      </c>
      <c r="E323" s="86"/>
      <c r="F323" s="12">
        <v>0</v>
      </c>
      <c r="G323" s="31">
        <v>0</v>
      </c>
      <c r="H323" s="31">
        <v>0</v>
      </c>
      <c r="I323" s="32">
        <v>31.366566000000006</v>
      </c>
      <c r="J323" s="14">
        <v>0</v>
      </c>
      <c r="K323" s="14">
        <f>F323*Dane!$C$14+G323*Dane!$C$15+H323*Dane!$C$16</f>
        <v>0</v>
      </c>
      <c r="L323" s="41">
        <f>F323*Dane!$F$14+G323*Dane!$F$15+H323*Dane!$F$17</f>
        <v>0</v>
      </c>
      <c r="M323" s="41">
        <f>F323*Dane!$H$14+G323*Dane!$H$15+H323*Dane!$H$16+(F323+G323+H323)*Dane!$C$22</f>
        <v>0</v>
      </c>
      <c r="N323" s="15">
        <f t="shared" si="108"/>
        <v>31.366566000000006</v>
      </c>
      <c r="O323" s="14">
        <f>IF(B323="W",N323*Dane!$D$2,N323*Dane!$H$2)</f>
        <v>6.2733132000000014</v>
      </c>
      <c r="P323" s="14">
        <f t="shared" si="103"/>
        <v>37.63987920000001</v>
      </c>
      <c r="Q323" s="14">
        <f>IF(B323="W",N323*Dane!$C$23,N323*Dane!$C$23)</f>
        <v>0</v>
      </c>
      <c r="R323" s="14">
        <f>IF(B323="W",(N323*Dane!$D$3)-Q323,(N323*Dane!$H$3)-Q323)</f>
        <v>0</v>
      </c>
      <c r="S323" s="14">
        <f t="shared" si="109"/>
        <v>37.63987920000001</v>
      </c>
      <c r="T323" s="14">
        <f t="shared" si="104"/>
        <v>3.7639879200000013</v>
      </c>
      <c r="U323" s="14">
        <f t="shared" si="105"/>
        <v>7.5279758400000025</v>
      </c>
      <c r="V323" s="33">
        <f t="shared" si="106"/>
        <v>41.403867120000008</v>
      </c>
      <c r="W323" s="34">
        <f t="shared" si="107"/>
        <v>45.167855040000013</v>
      </c>
      <c r="X323" s="49">
        <v>114</v>
      </c>
      <c r="Y323" s="159"/>
      <c r="Z323" s="35"/>
      <c r="AA323" s="160"/>
      <c r="AB323" s="89"/>
      <c r="AC323" s="17"/>
      <c r="AD323" s="17"/>
    </row>
    <row r="324" spans="1:30" ht="29.25" customHeight="1">
      <c r="A324" s="178">
        <f t="shared" si="102"/>
        <v>321</v>
      </c>
      <c r="B324" s="11" t="s">
        <v>100</v>
      </c>
      <c r="C324" s="24" t="s">
        <v>228</v>
      </c>
      <c r="D324" s="36" t="s">
        <v>576</v>
      </c>
      <c r="E324" s="86"/>
      <c r="F324" s="12">
        <v>0</v>
      </c>
      <c r="G324" s="31">
        <v>0</v>
      </c>
      <c r="H324" s="31">
        <v>0</v>
      </c>
      <c r="I324" s="32">
        <v>46.7046195</v>
      </c>
      <c r="J324" s="14">
        <v>0</v>
      </c>
      <c r="K324" s="14">
        <f>F324*Dane!$C$14+G324*Dane!$C$15+H324*Dane!$C$16</f>
        <v>0</v>
      </c>
      <c r="L324" s="41">
        <f>F324*Dane!$F$14+G324*Dane!$F$15+H324*Dane!$F$17</f>
        <v>0</v>
      </c>
      <c r="M324" s="41">
        <f>F324*Dane!$H$14+G324*Dane!$H$15+H324*Dane!$H$16+(F324+G324+H324)*Dane!$C$22</f>
        <v>0</v>
      </c>
      <c r="N324" s="15">
        <f t="shared" si="108"/>
        <v>46.7046195</v>
      </c>
      <c r="O324" s="14">
        <f>IF(B324="W",N324*Dane!$D$2,N324*Dane!$H$2)</f>
        <v>9.3409238999999999</v>
      </c>
      <c r="P324" s="14">
        <f t="shared" si="103"/>
        <v>56.0455434</v>
      </c>
      <c r="Q324" s="14">
        <f>IF(B324="W",N324*Dane!$C$23,N324*Dane!$C$23)</f>
        <v>0</v>
      </c>
      <c r="R324" s="14">
        <f>IF(B324="W",(N324*Dane!$D$3)-Q324,(N324*Dane!$H$3)-Q324)</f>
        <v>0</v>
      </c>
      <c r="S324" s="14">
        <f t="shared" si="109"/>
        <v>56.0455434</v>
      </c>
      <c r="T324" s="14">
        <f t="shared" si="104"/>
        <v>5.60455434</v>
      </c>
      <c r="U324" s="14">
        <f t="shared" si="105"/>
        <v>11.20910868</v>
      </c>
      <c r="V324" s="33">
        <f t="shared" si="106"/>
        <v>61.65009774</v>
      </c>
      <c r="W324" s="34">
        <f t="shared" si="107"/>
        <v>67.25465208</v>
      </c>
      <c r="X324" s="49">
        <v>172</v>
      </c>
      <c r="Y324" s="159"/>
      <c r="Z324" s="35"/>
      <c r="AA324" s="160"/>
      <c r="AB324" s="89"/>
      <c r="AC324" s="17"/>
      <c r="AD324" s="17"/>
    </row>
    <row r="325" spans="1:30" ht="29.25" customHeight="1">
      <c r="A325" s="178">
        <f t="shared" si="102"/>
        <v>322</v>
      </c>
      <c r="B325" s="11" t="s">
        <v>100</v>
      </c>
      <c r="C325" s="24" t="s">
        <v>229</v>
      </c>
      <c r="D325" s="36" t="s">
        <v>577</v>
      </c>
      <c r="E325" s="86"/>
      <c r="F325" s="12">
        <v>0</v>
      </c>
      <c r="G325" s="31">
        <v>0</v>
      </c>
      <c r="H325" s="31">
        <v>0</v>
      </c>
      <c r="I325" s="32">
        <v>57.505371000000011</v>
      </c>
      <c r="J325" s="14">
        <v>0</v>
      </c>
      <c r="K325" s="14">
        <f>F325*Dane!$C$14+G325*Dane!$C$15+H325*Dane!$C$16</f>
        <v>0</v>
      </c>
      <c r="L325" s="41">
        <f>F325*Dane!$F$14+G325*Dane!$F$15+H325*Dane!$F$17</f>
        <v>0</v>
      </c>
      <c r="M325" s="41">
        <f>F325*Dane!$H$14+G325*Dane!$H$15+H325*Dane!$H$16+(F325+G325+H325)*Dane!$C$22</f>
        <v>0</v>
      </c>
      <c r="N325" s="15">
        <f t="shared" si="108"/>
        <v>57.505371000000011</v>
      </c>
      <c r="O325" s="14">
        <f>IF(B325="W",N325*Dane!$D$2,N325*Dane!$H$2)</f>
        <v>11.501074200000003</v>
      </c>
      <c r="P325" s="14">
        <f t="shared" si="103"/>
        <v>69.006445200000016</v>
      </c>
      <c r="Q325" s="14">
        <f>IF(B325="W",N325*Dane!$C$23,N325*Dane!$C$23)</f>
        <v>0</v>
      </c>
      <c r="R325" s="14">
        <f>IF(B325="W",(N325*Dane!$D$3)-Q325,(N325*Dane!$H$3)-Q325)</f>
        <v>0</v>
      </c>
      <c r="S325" s="14">
        <f t="shared" si="109"/>
        <v>69.006445200000016</v>
      </c>
      <c r="T325" s="14">
        <f t="shared" si="104"/>
        <v>6.9006445200000019</v>
      </c>
      <c r="U325" s="14">
        <f t="shared" si="105"/>
        <v>13.801289040000004</v>
      </c>
      <c r="V325" s="33">
        <f t="shared" si="106"/>
        <v>75.907089720000016</v>
      </c>
      <c r="W325" s="34">
        <f t="shared" si="107"/>
        <v>82.807734240000016</v>
      </c>
      <c r="X325" s="49">
        <v>210</v>
      </c>
      <c r="Y325" s="159"/>
      <c r="Z325" s="35"/>
      <c r="AA325" s="160"/>
      <c r="AB325" s="89"/>
      <c r="AC325" s="17"/>
      <c r="AD325" s="17"/>
    </row>
    <row r="326" spans="1:30" ht="29.25" customHeight="1">
      <c r="A326" s="178">
        <f t="shared" si="102"/>
        <v>323</v>
      </c>
      <c r="B326" s="11" t="s">
        <v>100</v>
      </c>
      <c r="C326" s="24" t="s">
        <v>230</v>
      </c>
      <c r="D326" s="36" t="s">
        <v>578</v>
      </c>
      <c r="E326" s="86"/>
      <c r="F326" s="12">
        <v>0</v>
      </c>
      <c r="G326" s="31">
        <v>0</v>
      </c>
      <c r="H326" s="31">
        <v>0</v>
      </c>
      <c r="I326" s="32">
        <v>79.156192500000003</v>
      </c>
      <c r="J326" s="14">
        <v>0</v>
      </c>
      <c r="K326" s="14">
        <f>F326*Dane!$C$14+G326*Dane!$C$15+H326*Dane!$C$16</f>
        <v>0</v>
      </c>
      <c r="L326" s="41">
        <f>F326*Dane!$F$14+G326*Dane!$F$15+H326*Dane!$F$17</f>
        <v>0</v>
      </c>
      <c r="M326" s="41">
        <f>F326*Dane!$H$14+G326*Dane!$H$15+H326*Dane!$H$16+(F326+G326+H326)*Dane!$C$22</f>
        <v>0</v>
      </c>
      <c r="N326" s="15">
        <f t="shared" si="108"/>
        <v>79.156192500000003</v>
      </c>
      <c r="O326" s="14">
        <f>IF(B326="W",N326*Dane!$D$2,N326*Dane!$H$2)</f>
        <v>15.831238500000001</v>
      </c>
      <c r="P326" s="14">
        <f t="shared" si="103"/>
        <v>94.987431000000001</v>
      </c>
      <c r="Q326" s="14">
        <f>IF(B326="W",N326*Dane!$C$23,N326*Dane!$C$23)</f>
        <v>0</v>
      </c>
      <c r="R326" s="14">
        <f>IF(B326="W",(N326*Dane!$D$3)-Q326,(N326*Dane!$H$3)-Q326)</f>
        <v>0</v>
      </c>
      <c r="S326" s="14">
        <f t="shared" si="109"/>
        <v>94.987431000000001</v>
      </c>
      <c r="T326" s="14">
        <f t="shared" si="104"/>
        <v>9.4987431000000004</v>
      </c>
      <c r="U326" s="14">
        <f t="shared" si="105"/>
        <v>18.997486200000001</v>
      </c>
      <c r="V326" s="33">
        <f t="shared" si="106"/>
        <v>104.4861741</v>
      </c>
      <c r="W326" s="34">
        <f t="shared" si="107"/>
        <v>113.9849172</v>
      </c>
      <c r="X326" s="49">
        <v>290</v>
      </c>
      <c r="Y326" s="159"/>
      <c r="Z326" s="35"/>
      <c r="AA326" s="160"/>
      <c r="AB326" s="89"/>
      <c r="AC326" s="17"/>
      <c r="AD326" s="17"/>
    </row>
    <row r="327" spans="1:30" ht="29.25" customHeight="1">
      <c r="A327" s="178">
        <f t="shared" si="102"/>
        <v>324</v>
      </c>
      <c r="B327" s="11" t="s">
        <v>100</v>
      </c>
      <c r="C327" s="24" t="s">
        <v>1774</v>
      </c>
      <c r="D327" s="36" t="s">
        <v>1775</v>
      </c>
      <c r="E327" s="86"/>
      <c r="F327" s="12">
        <v>0</v>
      </c>
      <c r="G327" s="31">
        <v>0</v>
      </c>
      <c r="H327" s="31">
        <v>0</v>
      </c>
      <c r="I327" s="32">
        <v>16.607250000000001</v>
      </c>
      <c r="J327" s="14">
        <v>0</v>
      </c>
      <c r="K327" s="14">
        <f>F327*Dane!$C$14+G327*Dane!$C$15+H327*Dane!$C$16</f>
        <v>0</v>
      </c>
      <c r="L327" s="41">
        <f>F327*Dane!$F$14+G327*Dane!$F$15+H327*Dane!$F$17</f>
        <v>0</v>
      </c>
      <c r="M327" s="41">
        <f>F327*Dane!$H$14+G327*Dane!$H$15+H327*Dane!$H$16+(F327+G327+H327)*Dane!$C$22</f>
        <v>0</v>
      </c>
      <c r="N327" s="15">
        <f t="shared" si="108"/>
        <v>16.607250000000001</v>
      </c>
      <c r="O327" s="14">
        <f>IF(B327="W",N327*Dane!$D$2,N327*Dane!$H$2)</f>
        <v>3.3214500000000005</v>
      </c>
      <c r="P327" s="14">
        <f>SUM(N327:O327)</f>
        <v>19.928699999999999</v>
      </c>
      <c r="Q327" s="14">
        <f>IF(B327="W",N327*Dane!$C$23,N327*Dane!$C$23)</f>
        <v>0</v>
      </c>
      <c r="R327" s="14">
        <f>IF(B327="W",(N327*Dane!$D$3)-Q327,(N327*Dane!$H$3)-Q327)</f>
        <v>0</v>
      </c>
      <c r="S327" s="14">
        <f t="shared" si="109"/>
        <v>19.928699999999999</v>
      </c>
      <c r="T327" s="14">
        <f>S327*0.1</f>
        <v>1.9928699999999999</v>
      </c>
      <c r="U327" s="14">
        <f>S327*0.2</f>
        <v>3.9857399999999998</v>
      </c>
      <c r="V327" s="33">
        <f>SUM(S327:T327)</f>
        <v>21.921569999999999</v>
      </c>
      <c r="W327" s="34">
        <f>SUM(S327,U327)</f>
        <v>23.914439999999999</v>
      </c>
      <c r="X327" s="49">
        <v>39</v>
      </c>
      <c r="Y327" s="159"/>
      <c r="Z327" s="35"/>
      <c r="AA327" s="160"/>
      <c r="AB327" s="89"/>
      <c r="AC327" s="17"/>
      <c r="AD327" s="17"/>
    </row>
    <row r="328" spans="1:30" ht="29.25" customHeight="1">
      <c r="A328" s="178">
        <f t="shared" si="102"/>
        <v>325</v>
      </c>
      <c r="B328" s="11" t="s">
        <v>100</v>
      </c>
      <c r="C328" s="24" t="s">
        <v>231</v>
      </c>
      <c r="D328" s="36" t="s">
        <v>579</v>
      </c>
      <c r="E328" s="86"/>
      <c r="F328" s="12">
        <v>0</v>
      </c>
      <c r="G328" s="31">
        <v>0</v>
      </c>
      <c r="H328" s="31">
        <v>0</v>
      </c>
      <c r="I328" s="32">
        <v>100.65</v>
      </c>
      <c r="J328" s="14">
        <v>0</v>
      </c>
      <c r="K328" s="14">
        <f>F328*Dane!$C$14+G328*Dane!$C$15+H328*Dane!$C$16</f>
        <v>0</v>
      </c>
      <c r="L328" s="41">
        <f>F328*Dane!$F$14+G328*Dane!$F$15+H328*Dane!$F$17</f>
        <v>0</v>
      </c>
      <c r="M328" s="41">
        <f>F328*Dane!$H$14+G328*Dane!$H$15+H328*Dane!$H$16+(F328+G328+H328)*Dane!$C$22</f>
        <v>0</v>
      </c>
      <c r="N328" s="15">
        <f t="shared" si="108"/>
        <v>100.65</v>
      </c>
      <c r="O328" s="14">
        <f>IF(B328="W",N328*Dane!$D$2,N328*Dane!$H$2)</f>
        <v>20.130000000000003</v>
      </c>
      <c r="P328" s="14">
        <f t="shared" si="103"/>
        <v>120.78</v>
      </c>
      <c r="Q328" s="14">
        <f>IF(B328="W",N328*Dane!$C$23,N328*Dane!$C$23)</f>
        <v>0</v>
      </c>
      <c r="R328" s="14">
        <f>IF(B328="W",(N328*Dane!$D$3)-Q328,(N328*Dane!$H$3)-Q328)</f>
        <v>0</v>
      </c>
      <c r="S328" s="14">
        <f t="shared" si="109"/>
        <v>120.78</v>
      </c>
      <c r="T328" s="14">
        <f t="shared" si="104"/>
        <v>12.078000000000001</v>
      </c>
      <c r="U328" s="14">
        <f t="shared" si="105"/>
        <v>24.156000000000002</v>
      </c>
      <c r="V328" s="33">
        <f t="shared" si="106"/>
        <v>132.858</v>
      </c>
      <c r="W328" s="34">
        <f t="shared" si="107"/>
        <v>144.93600000000001</v>
      </c>
      <c r="X328" s="49">
        <v>385</v>
      </c>
      <c r="Y328" s="159"/>
      <c r="Z328" s="35"/>
      <c r="AA328" s="160"/>
      <c r="AB328" s="89"/>
      <c r="AC328" s="17"/>
      <c r="AD328" s="17"/>
    </row>
    <row r="329" spans="1:30" ht="29.25" customHeight="1">
      <c r="A329" s="178">
        <f t="shared" si="102"/>
        <v>326</v>
      </c>
      <c r="B329" s="11" t="s">
        <v>100</v>
      </c>
      <c r="C329" s="24" t="s">
        <v>232</v>
      </c>
      <c r="D329" s="36" t="s">
        <v>580</v>
      </c>
      <c r="E329" s="86"/>
      <c r="F329" s="12">
        <v>0</v>
      </c>
      <c r="G329" s="31">
        <v>0</v>
      </c>
      <c r="H329" s="31">
        <v>0</v>
      </c>
      <c r="I329" s="32">
        <v>43.118460000000006</v>
      </c>
      <c r="J329" s="14">
        <v>0</v>
      </c>
      <c r="K329" s="14">
        <f>F329*Dane!$C$14+G329*Dane!$C$15+H329*Dane!$C$16</f>
        <v>0</v>
      </c>
      <c r="L329" s="41">
        <f>F329*Dane!$F$14+G329*Dane!$F$15+H329*Dane!$F$17</f>
        <v>0</v>
      </c>
      <c r="M329" s="41">
        <f>F329*Dane!$H$14+G329*Dane!$H$15+H329*Dane!$H$16+(F329+G329+H329)*Dane!$C$22</f>
        <v>0</v>
      </c>
      <c r="N329" s="15">
        <f t="shared" si="108"/>
        <v>43.118460000000006</v>
      </c>
      <c r="O329" s="14">
        <f>IF(B329="W",N329*Dane!$D$2,N329*Dane!$H$2)</f>
        <v>8.6236920000000019</v>
      </c>
      <c r="P329" s="14">
        <f t="shared" si="103"/>
        <v>51.742152000000004</v>
      </c>
      <c r="Q329" s="14">
        <f>IF(B329="W",N329*Dane!$C$23,N329*Dane!$C$23)</f>
        <v>0</v>
      </c>
      <c r="R329" s="14">
        <f>IF(B329="W",(N329*Dane!$D$3)-Q329,(N329*Dane!$H$3)-Q329)</f>
        <v>0</v>
      </c>
      <c r="S329" s="14">
        <f t="shared" si="109"/>
        <v>51.742152000000004</v>
      </c>
      <c r="T329" s="14">
        <f t="shared" si="104"/>
        <v>5.1742152000000008</v>
      </c>
      <c r="U329" s="14">
        <f t="shared" si="105"/>
        <v>10.348430400000002</v>
      </c>
      <c r="V329" s="33">
        <f t="shared" si="106"/>
        <v>56.916367200000003</v>
      </c>
      <c r="W329" s="34">
        <f t="shared" si="107"/>
        <v>62.090582400000002</v>
      </c>
      <c r="X329" s="49">
        <v>76</v>
      </c>
      <c r="Y329" s="159"/>
      <c r="Z329" s="35"/>
      <c r="AA329" s="160"/>
      <c r="AB329" s="89"/>
      <c r="AC329" s="17"/>
      <c r="AD329" s="17"/>
    </row>
    <row r="330" spans="1:30" ht="29.25" customHeight="1">
      <c r="A330" s="178">
        <f t="shared" si="102"/>
        <v>327</v>
      </c>
      <c r="B330" s="11" t="s">
        <v>99</v>
      </c>
      <c r="C330" s="24" t="s">
        <v>233</v>
      </c>
      <c r="D330" s="30" t="s">
        <v>581</v>
      </c>
      <c r="E330" s="85"/>
      <c r="F330" s="12">
        <v>2</v>
      </c>
      <c r="G330" s="13">
        <v>0</v>
      </c>
      <c r="H330" s="13">
        <v>0.75</v>
      </c>
      <c r="I330" s="32">
        <v>798.94963499999994</v>
      </c>
      <c r="J330" s="14">
        <v>0</v>
      </c>
      <c r="K330" s="14">
        <f>F330*Dane!$C$14+G330*Dane!$C$15+H330*Dane!$C$16</f>
        <v>94.5</v>
      </c>
      <c r="L330" s="41">
        <f>F330*Dane!$F$14+G330*Dane!$F$15+H330*Dane!$F$17</f>
        <v>33.75</v>
      </c>
      <c r="M330" s="41">
        <f>F330*Dane!$H$14+G330*Dane!$H$15+H330*Dane!$H$16+(F330+G330+H330)*Dane!$C$22</f>
        <v>198</v>
      </c>
      <c r="N330" s="15">
        <f t="shared" si="108"/>
        <v>1125.1996349999999</v>
      </c>
      <c r="O330" s="14">
        <f>IF(B330="W",N330*Dane!$D$2,N330*Dane!$H$2)</f>
        <v>225.03992700000001</v>
      </c>
      <c r="P330" s="14">
        <f t="shared" si="103"/>
        <v>1350.239562</v>
      </c>
      <c r="Q330" s="14">
        <f>IF(B330="W",N330*Dane!$C$23,N330*Dane!$C$23)</f>
        <v>0</v>
      </c>
      <c r="R330" s="14">
        <f>IF(B330="W",(N330*Dane!$D$3)-Q330,(N330*Dane!$H$3)-Q330)</f>
        <v>0</v>
      </c>
      <c r="S330" s="14">
        <f t="shared" si="109"/>
        <v>1350.239562</v>
      </c>
      <c r="T330" s="14">
        <f t="shared" si="104"/>
        <v>135.02395620000001</v>
      </c>
      <c r="U330" s="14">
        <f t="shared" si="105"/>
        <v>270.04791240000003</v>
      </c>
      <c r="V330" s="33">
        <f t="shared" si="106"/>
        <v>1485.2635181999999</v>
      </c>
      <c r="W330" s="34">
        <f t="shared" si="107"/>
        <v>1620.2874744000001</v>
      </c>
      <c r="X330" s="49">
        <v>2399</v>
      </c>
      <c r="Y330" s="159">
        <f>X330*Dane!$D$6</f>
        <v>359.84999999999997</v>
      </c>
      <c r="Z330" s="35">
        <f>X330*Dane!$D$7</f>
        <v>719.69999999999993</v>
      </c>
      <c r="AA330" s="160">
        <f>X330*Dane!$D$8</f>
        <v>1439.3999999999999</v>
      </c>
      <c r="AB330" s="89"/>
      <c r="AC330" s="17"/>
      <c r="AD330" s="17"/>
    </row>
    <row r="331" spans="1:30" ht="29.25" customHeight="1">
      <c r="A331" s="178">
        <f t="shared" si="102"/>
        <v>328</v>
      </c>
      <c r="B331" s="11" t="s">
        <v>100</v>
      </c>
      <c r="C331" s="24" t="s">
        <v>234</v>
      </c>
      <c r="D331" s="36" t="s">
        <v>582</v>
      </c>
      <c r="E331" s="86"/>
      <c r="F331" s="12">
        <v>0</v>
      </c>
      <c r="G331" s="31">
        <v>0</v>
      </c>
      <c r="H331" s="31">
        <v>0</v>
      </c>
      <c r="I331" s="32">
        <v>318.49685999999997</v>
      </c>
      <c r="J331" s="14">
        <v>0</v>
      </c>
      <c r="K331" s="14">
        <f>F331*Dane!$C$14+G331*Dane!$C$15+H331*Dane!$C$16</f>
        <v>0</v>
      </c>
      <c r="L331" s="41">
        <f>F331*Dane!$F$14+G331*Dane!$F$15+H331*Dane!$F$17</f>
        <v>0</v>
      </c>
      <c r="M331" s="41">
        <f>F331*Dane!$H$14+G331*Dane!$H$15+H331*Dane!$H$16+(F331+G331+H331)*Dane!$C$22</f>
        <v>0</v>
      </c>
      <c r="N331" s="15">
        <f t="shared" si="108"/>
        <v>318.49685999999997</v>
      </c>
      <c r="O331" s="14">
        <f>IF(B331="W",N331*Dane!$D$2,N331*Dane!$H$2)</f>
        <v>63.699371999999997</v>
      </c>
      <c r="P331" s="14">
        <f t="shared" si="103"/>
        <v>382.19623199999995</v>
      </c>
      <c r="Q331" s="14">
        <f>IF(B331="W",N331*Dane!$C$23,N331*Dane!$C$23)</f>
        <v>0</v>
      </c>
      <c r="R331" s="14">
        <f>IF(B331="W",(N331*Dane!$D$3)-Q331,(N331*Dane!$H$3)-Q331)</f>
        <v>0</v>
      </c>
      <c r="S331" s="14">
        <f t="shared" si="109"/>
        <v>382.19623199999995</v>
      </c>
      <c r="T331" s="14">
        <f t="shared" si="104"/>
        <v>38.219623199999994</v>
      </c>
      <c r="U331" s="14">
        <f t="shared" si="105"/>
        <v>76.439246399999988</v>
      </c>
      <c r="V331" s="33">
        <f t="shared" si="106"/>
        <v>420.41585519999995</v>
      </c>
      <c r="W331" s="34">
        <f t="shared" si="107"/>
        <v>458.63547839999995</v>
      </c>
      <c r="X331" s="49">
        <v>1166</v>
      </c>
      <c r="Y331" s="159"/>
      <c r="Z331" s="35"/>
      <c r="AA331" s="160"/>
      <c r="AB331" s="89"/>
      <c r="AC331" s="17"/>
      <c r="AD331" s="17"/>
    </row>
    <row r="332" spans="1:30" ht="29.25" customHeight="1">
      <c r="A332" s="178">
        <f t="shared" ref="A332:A395" si="125">A331+1</f>
        <v>329</v>
      </c>
      <c r="B332" s="11" t="s">
        <v>100</v>
      </c>
      <c r="C332" s="24" t="s">
        <v>235</v>
      </c>
      <c r="D332" s="36" t="s">
        <v>583</v>
      </c>
      <c r="E332" s="86"/>
      <c r="F332" s="12">
        <v>0</v>
      </c>
      <c r="G332" s="31">
        <v>0</v>
      </c>
      <c r="H332" s="31">
        <v>0</v>
      </c>
      <c r="I332" s="32">
        <v>282.59500499999996</v>
      </c>
      <c r="J332" s="14">
        <v>0</v>
      </c>
      <c r="K332" s="14">
        <f>F332*Dane!$C$14+G332*Dane!$C$15+H332*Dane!$C$16</f>
        <v>0</v>
      </c>
      <c r="L332" s="41">
        <f>F332*Dane!$F$14+G332*Dane!$F$15+H332*Dane!$F$17</f>
        <v>0</v>
      </c>
      <c r="M332" s="41">
        <f>F332*Dane!$H$14+G332*Dane!$H$15+H332*Dane!$H$16+(F332+G332+H332)*Dane!$C$22</f>
        <v>0</v>
      </c>
      <c r="N332" s="15">
        <f t="shared" si="108"/>
        <v>282.59500499999996</v>
      </c>
      <c r="O332" s="14">
        <f>IF(B332="W",N332*Dane!$D$2,N332*Dane!$H$2)</f>
        <v>56.519000999999996</v>
      </c>
      <c r="P332" s="14">
        <f t="shared" si="103"/>
        <v>339.11400599999996</v>
      </c>
      <c r="Q332" s="14">
        <f>IF(B332="W",N332*Dane!$C$23,N332*Dane!$C$23)</f>
        <v>0</v>
      </c>
      <c r="R332" s="14">
        <f>IF(B332="W",(N332*Dane!$D$3)-Q332,(N332*Dane!$H$3)-Q332)</f>
        <v>0</v>
      </c>
      <c r="S332" s="14">
        <f t="shared" si="109"/>
        <v>339.11400599999996</v>
      </c>
      <c r="T332" s="14">
        <f t="shared" si="104"/>
        <v>33.9114006</v>
      </c>
      <c r="U332" s="14">
        <f t="shared" si="105"/>
        <v>67.822801200000001</v>
      </c>
      <c r="V332" s="33">
        <f t="shared" si="106"/>
        <v>373.02540659999994</v>
      </c>
      <c r="W332" s="34">
        <f t="shared" si="107"/>
        <v>406.93680719999998</v>
      </c>
      <c r="X332" s="49">
        <v>1059</v>
      </c>
      <c r="Y332" s="159"/>
      <c r="Z332" s="35"/>
      <c r="AA332" s="160"/>
      <c r="AB332" s="89"/>
      <c r="AC332" s="17"/>
      <c r="AD332" s="17"/>
    </row>
    <row r="333" spans="1:30" ht="29.25" customHeight="1">
      <c r="A333" s="178">
        <f t="shared" si="125"/>
        <v>330</v>
      </c>
      <c r="B333" s="11" t="s">
        <v>99</v>
      </c>
      <c r="C333" s="24" t="s">
        <v>236</v>
      </c>
      <c r="D333" s="30" t="s">
        <v>509</v>
      </c>
      <c r="E333" s="85"/>
      <c r="F333" s="12">
        <v>0</v>
      </c>
      <c r="G333" s="13">
        <v>0</v>
      </c>
      <c r="H333" s="13">
        <v>0</v>
      </c>
      <c r="I333" s="32">
        <v>0</v>
      </c>
      <c r="J333" s="14">
        <v>0</v>
      </c>
      <c r="K333" s="14">
        <f>F333*Dane!$C$14+G333*Dane!$C$15+H333*Dane!$C$16</f>
        <v>0</v>
      </c>
      <c r="L333" s="41">
        <f>F333*Dane!$F$14+G333*Dane!$F$15+H333*Dane!$F$17</f>
        <v>0</v>
      </c>
      <c r="M333" s="41">
        <f>F333*Dane!$H$14+G333*Dane!$H$15+H333*Dane!$H$16+(F333+G333+H333)*Dane!$C$22</f>
        <v>0</v>
      </c>
      <c r="N333" s="15">
        <f t="shared" si="108"/>
        <v>0</v>
      </c>
      <c r="O333" s="14">
        <f>IF(B333="W",N333*Dane!$D$2,N333*Dane!$H$2)</f>
        <v>0</v>
      </c>
      <c r="P333" s="14">
        <f t="shared" si="103"/>
        <v>0</v>
      </c>
      <c r="Q333" s="14">
        <f>IF(B333="W",N333*Dane!$C$23,N333*Dane!$C$23)</f>
        <v>0</v>
      </c>
      <c r="R333" s="14">
        <f>IF(B333="W",(N333*Dane!$D$3)-Q333,(N333*Dane!$H$3)-Q333)</f>
        <v>0</v>
      </c>
      <c r="S333" s="14">
        <f t="shared" si="109"/>
        <v>0</v>
      </c>
      <c r="T333" s="14">
        <f t="shared" si="104"/>
        <v>0</v>
      </c>
      <c r="U333" s="14">
        <f t="shared" si="105"/>
        <v>0</v>
      </c>
      <c r="V333" s="33">
        <f t="shared" si="106"/>
        <v>0</v>
      </c>
      <c r="W333" s="34">
        <f t="shared" si="107"/>
        <v>0</v>
      </c>
      <c r="X333" s="49" t="s">
        <v>2095</v>
      </c>
      <c r="Y333" s="159">
        <v>632</v>
      </c>
      <c r="Z333" s="35">
        <v>1265</v>
      </c>
      <c r="AA333" s="160">
        <v>2530</v>
      </c>
      <c r="AB333" s="89"/>
      <c r="AC333" s="17"/>
      <c r="AD333" s="17"/>
    </row>
    <row r="334" spans="1:30" ht="29.25" customHeight="1">
      <c r="A334" s="178">
        <f t="shared" si="125"/>
        <v>331</v>
      </c>
      <c r="B334" s="11" t="s">
        <v>99</v>
      </c>
      <c r="C334" s="24" t="s">
        <v>237</v>
      </c>
      <c r="D334" s="30" t="s">
        <v>509</v>
      </c>
      <c r="E334" s="85"/>
      <c r="F334" s="12">
        <v>0</v>
      </c>
      <c r="G334" s="13">
        <v>0</v>
      </c>
      <c r="H334" s="13">
        <v>0</v>
      </c>
      <c r="I334" s="32">
        <v>0</v>
      </c>
      <c r="J334" s="14">
        <v>0</v>
      </c>
      <c r="K334" s="14">
        <f>F334*Dane!$C$14+G334*Dane!$C$15+H334*Dane!$C$16</f>
        <v>0</v>
      </c>
      <c r="L334" s="41">
        <f>F334*Dane!$F$14+G334*Dane!$F$15+H334*Dane!$F$17</f>
        <v>0</v>
      </c>
      <c r="M334" s="41">
        <f>F334*Dane!$H$14+G334*Dane!$H$15+H334*Dane!$H$16+(F334+G334+H334)*Dane!$C$22</f>
        <v>0</v>
      </c>
      <c r="N334" s="15">
        <f t="shared" si="108"/>
        <v>0</v>
      </c>
      <c r="O334" s="14">
        <f>IF(B334="W",N334*Dane!$D$2,N334*Dane!$H$2)</f>
        <v>0</v>
      </c>
      <c r="P334" s="14">
        <f t="shared" si="103"/>
        <v>0</v>
      </c>
      <c r="Q334" s="14">
        <f>IF(B334="W",N334*Dane!$C$23,N334*Dane!$C$23)</f>
        <v>0</v>
      </c>
      <c r="R334" s="14">
        <f>IF(B334="W",(N334*Dane!$D$3)-Q334,(N334*Dane!$H$3)-Q334)</f>
        <v>0</v>
      </c>
      <c r="S334" s="14">
        <f t="shared" si="109"/>
        <v>0</v>
      </c>
      <c r="T334" s="14">
        <f t="shared" si="104"/>
        <v>0</v>
      </c>
      <c r="U334" s="14">
        <f t="shared" si="105"/>
        <v>0</v>
      </c>
      <c r="V334" s="33">
        <f t="shared" si="106"/>
        <v>0</v>
      </c>
      <c r="W334" s="34">
        <f t="shared" si="107"/>
        <v>0</v>
      </c>
      <c r="X334" s="49" t="s">
        <v>2095</v>
      </c>
      <c r="Y334" s="159">
        <v>1732</v>
      </c>
      <c r="Z334" s="35">
        <v>3464</v>
      </c>
      <c r="AA334" s="160">
        <v>6927</v>
      </c>
      <c r="AB334" s="89"/>
      <c r="AC334" s="17"/>
      <c r="AD334" s="17"/>
    </row>
    <row r="335" spans="1:30" ht="29.25" customHeight="1">
      <c r="A335" s="178">
        <f t="shared" si="125"/>
        <v>332</v>
      </c>
      <c r="B335" s="11" t="s">
        <v>99</v>
      </c>
      <c r="C335" s="24" t="s">
        <v>238</v>
      </c>
      <c r="D335" s="30" t="s">
        <v>509</v>
      </c>
      <c r="E335" s="85"/>
      <c r="F335" s="12">
        <v>0</v>
      </c>
      <c r="G335" s="13">
        <v>0</v>
      </c>
      <c r="H335" s="13">
        <v>0</v>
      </c>
      <c r="I335" s="32">
        <v>0</v>
      </c>
      <c r="J335" s="14">
        <v>0</v>
      </c>
      <c r="K335" s="14">
        <f>F335*Dane!$C$14+G335*Dane!$C$15+H335*Dane!$C$16</f>
        <v>0</v>
      </c>
      <c r="L335" s="41">
        <f>F335*Dane!$F$14+G335*Dane!$F$15+H335*Dane!$F$17</f>
        <v>0</v>
      </c>
      <c r="M335" s="41">
        <f>F335*Dane!$H$14+G335*Dane!$H$15+H335*Dane!$H$16+(F335+G335+H335)*Dane!$C$22</f>
        <v>0</v>
      </c>
      <c r="N335" s="15">
        <f t="shared" si="108"/>
        <v>0</v>
      </c>
      <c r="O335" s="14">
        <f>IF(B335="W",N335*Dane!$D$2,N335*Dane!$H$2)</f>
        <v>0</v>
      </c>
      <c r="P335" s="14">
        <f t="shared" si="103"/>
        <v>0</v>
      </c>
      <c r="Q335" s="14">
        <f>IF(B335="W",N335*Dane!$C$23,N335*Dane!$C$23)</f>
        <v>0</v>
      </c>
      <c r="R335" s="14">
        <f>IF(B335="W",(N335*Dane!$D$3)-Q335,(N335*Dane!$H$3)-Q335)</f>
        <v>0</v>
      </c>
      <c r="S335" s="14">
        <f t="shared" si="109"/>
        <v>0</v>
      </c>
      <c r="T335" s="14">
        <f t="shared" si="104"/>
        <v>0</v>
      </c>
      <c r="U335" s="14">
        <f t="shared" si="105"/>
        <v>0</v>
      </c>
      <c r="V335" s="33">
        <f t="shared" si="106"/>
        <v>0</v>
      </c>
      <c r="W335" s="34">
        <f t="shared" si="107"/>
        <v>0</v>
      </c>
      <c r="X335" s="49" t="s">
        <v>2095</v>
      </c>
      <c r="Y335" s="159">
        <v>1912.5</v>
      </c>
      <c r="Z335" s="35">
        <v>3825</v>
      </c>
      <c r="AA335" s="160">
        <v>7650</v>
      </c>
      <c r="AB335" s="89"/>
      <c r="AC335" s="17"/>
      <c r="AD335" s="17"/>
    </row>
    <row r="336" spans="1:30" ht="29.25" customHeight="1">
      <c r="A336" s="178">
        <f t="shared" si="125"/>
        <v>333</v>
      </c>
      <c r="B336" s="11" t="s">
        <v>99</v>
      </c>
      <c r="C336" s="24" t="s">
        <v>239</v>
      </c>
      <c r="D336" s="30" t="s">
        <v>509</v>
      </c>
      <c r="E336" s="85"/>
      <c r="F336" s="12">
        <v>0</v>
      </c>
      <c r="G336" s="13">
        <v>0</v>
      </c>
      <c r="H336" s="13">
        <v>0</v>
      </c>
      <c r="I336" s="32">
        <v>0</v>
      </c>
      <c r="J336" s="14">
        <v>0</v>
      </c>
      <c r="K336" s="14">
        <f>F336*Dane!$C$14+G336*Dane!$C$15+H336*Dane!$C$16</f>
        <v>0</v>
      </c>
      <c r="L336" s="41">
        <f>F336*Dane!$F$14+G336*Dane!$F$15+H336*Dane!$F$17</f>
        <v>0</v>
      </c>
      <c r="M336" s="41">
        <f>F336*Dane!$H$14+G336*Dane!$H$15+H336*Dane!$H$16+(F336+G336+H336)*Dane!$C$22</f>
        <v>0</v>
      </c>
      <c r="N336" s="15">
        <f t="shared" si="108"/>
        <v>0</v>
      </c>
      <c r="O336" s="14">
        <f>IF(B336="W",N336*Dane!$D$2,N336*Dane!$H$2)</f>
        <v>0</v>
      </c>
      <c r="P336" s="14">
        <f t="shared" si="103"/>
        <v>0</v>
      </c>
      <c r="Q336" s="14">
        <f>IF(B336="W",N336*Dane!$C$23,N336*Dane!$C$23)</f>
        <v>0</v>
      </c>
      <c r="R336" s="14">
        <f>IF(B336="W",(N336*Dane!$D$3)-Q336,(N336*Dane!$H$3)-Q336)</f>
        <v>0</v>
      </c>
      <c r="S336" s="14">
        <f t="shared" si="109"/>
        <v>0</v>
      </c>
      <c r="T336" s="14">
        <f t="shared" si="104"/>
        <v>0</v>
      </c>
      <c r="U336" s="14">
        <f t="shared" si="105"/>
        <v>0</v>
      </c>
      <c r="V336" s="33">
        <f t="shared" si="106"/>
        <v>0</v>
      </c>
      <c r="W336" s="34">
        <f t="shared" si="107"/>
        <v>0</v>
      </c>
      <c r="X336" s="49" t="s">
        <v>2095</v>
      </c>
      <c r="Y336" s="159">
        <v>1912.5</v>
      </c>
      <c r="Z336" s="35">
        <v>3825</v>
      </c>
      <c r="AA336" s="160">
        <v>7650</v>
      </c>
      <c r="AB336" s="89"/>
      <c r="AC336" s="17"/>
      <c r="AD336" s="17"/>
    </row>
    <row r="337" spans="1:30" ht="29.25" customHeight="1">
      <c r="A337" s="178">
        <f t="shared" si="125"/>
        <v>334</v>
      </c>
      <c r="B337" s="11" t="s">
        <v>99</v>
      </c>
      <c r="C337" s="24" t="s">
        <v>240</v>
      </c>
      <c r="D337" s="30" t="s">
        <v>584</v>
      </c>
      <c r="E337" s="85"/>
      <c r="F337" s="12">
        <v>18</v>
      </c>
      <c r="G337" s="13">
        <v>0</v>
      </c>
      <c r="H337" s="13">
        <v>2.5</v>
      </c>
      <c r="I337" s="32">
        <v>4533.2256749999997</v>
      </c>
      <c r="J337" s="14">
        <v>0</v>
      </c>
      <c r="K337" s="14">
        <f>F337*Dane!$C$14+G337*Dane!$C$15+H337*Dane!$C$16</f>
        <v>689</v>
      </c>
      <c r="L337" s="41">
        <f>F337*Dane!$F$14+G337*Dane!$F$15+H337*Dane!$F$17</f>
        <v>282.5</v>
      </c>
      <c r="M337" s="41">
        <f>F337*Dane!$H$14+G337*Dane!$H$15+H337*Dane!$H$16+(F337+G337+H337)*Dane!$C$22</f>
        <v>1476</v>
      </c>
      <c r="N337" s="15">
        <f t="shared" si="108"/>
        <v>6980.7256749999997</v>
      </c>
      <c r="O337" s="14">
        <f>IF(B337="W",N337*Dane!$D$2,N337*Dane!$H$2)</f>
        <v>1396.145135</v>
      </c>
      <c r="P337" s="14">
        <f t="shared" si="103"/>
        <v>8376.8708100000003</v>
      </c>
      <c r="Q337" s="14">
        <f>IF(B337="W",N337*Dane!$C$23,N337*Dane!$C$23)</f>
        <v>0</v>
      </c>
      <c r="R337" s="14">
        <f>IF(B337="W",(N337*Dane!$D$3)-Q337,(N337*Dane!$H$3)-Q337)</f>
        <v>0</v>
      </c>
      <c r="S337" s="14">
        <f t="shared" si="109"/>
        <v>8376.8708100000003</v>
      </c>
      <c r="T337" s="14">
        <f t="shared" si="104"/>
        <v>837.68708100000003</v>
      </c>
      <c r="U337" s="14">
        <f t="shared" si="105"/>
        <v>1675.3741620000001</v>
      </c>
      <c r="V337" s="33">
        <f t="shared" si="106"/>
        <v>9214.5578910000004</v>
      </c>
      <c r="W337" s="34">
        <f t="shared" si="107"/>
        <v>10052.244972</v>
      </c>
      <c r="X337" s="49" t="s">
        <v>2095</v>
      </c>
      <c r="Y337" s="159">
        <v>1239.3</v>
      </c>
      <c r="Z337" s="35">
        <v>2478.6</v>
      </c>
      <c r="AA337" s="160">
        <v>4957.2</v>
      </c>
      <c r="AB337" s="89"/>
      <c r="AC337" s="17"/>
      <c r="AD337" s="17"/>
    </row>
    <row r="338" spans="1:30" ht="29.25" customHeight="1">
      <c r="A338" s="178">
        <f t="shared" si="125"/>
        <v>335</v>
      </c>
      <c r="B338" s="11" t="s">
        <v>99</v>
      </c>
      <c r="C338" s="24" t="s">
        <v>241</v>
      </c>
      <c r="D338" s="30" t="s">
        <v>585</v>
      </c>
      <c r="E338" s="85"/>
      <c r="F338" s="12">
        <v>20</v>
      </c>
      <c r="G338" s="13">
        <v>0</v>
      </c>
      <c r="H338" s="13">
        <v>2.5</v>
      </c>
      <c r="I338" s="32">
        <v>667.48060499999997</v>
      </c>
      <c r="J338" s="14">
        <v>0</v>
      </c>
      <c r="K338" s="14">
        <f>F338*Dane!$C$14+G338*Dane!$C$15+H338*Dane!$C$16</f>
        <v>755</v>
      </c>
      <c r="L338" s="41">
        <f>F338*Dane!$F$14+G338*Dane!$F$15+H338*Dane!$F$17</f>
        <v>312.5</v>
      </c>
      <c r="M338" s="41">
        <f>F338*Dane!$H$14+G338*Dane!$H$15+H338*Dane!$H$16+(F338+G338+H338)*Dane!$C$22</f>
        <v>1620</v>
      </c>
      <c r="N338" s="15">
        <f t="shared" si="108"/>
        <v>3354.9806049999997</v>
      </c>
      <c r="O338" s="14">
        <f>IF(B338="W",N338*Dane!$D$2,N338*Dane!$H$2)</f>
        <v>670.99612100000002</v>
      </c>
      <c r="P338" s="14">
        <f t="shared" si="103"/>
        <v>4025.9767259999999</v>
      </c>
      <c r="Q338" s="14">
        <f>IF(B338="W",N338*Dane!$C$23,N338*Dane!$C$23)</f>
        <v>0</v>
      </c>
      <c r="R338" s="14">
        <f>IF(B338="W",(N338*Dane!$D$3)-Q338,(N338*Dane!$H$3)-Q338)</f>
        <v>0</v>
      </c>
      <c r="S338" s="14">
        <f t="shared" si="109"/>
        <v>4025.9767259999999</v>
      </c>
      <c r="T338" s="14">
        <f t="shared" si="104"/>
        <v>402.59767260000001</v>
      </c>
      <c r="U338" s="14">
        <f t="shared" si="105"/>
        <v>805.19534520000002</v>
      </c>
      <c r="V338" s="33">
        <f t="shared" si="106"/>
        <v>4428.5743985999998</v>
      </c>
      <c r="W338" s="34">
        <f t="shared" si="107"/>
        <v>4831.1720711999997</v>
      </c>
      <c r="X338" s="49">
        <v>7084</v>
      </c>
      <c r="Y338" s="159">
        <f>X338*Dane!$D$6</f>
        <v>1062.5999999999999</v>
      </c>
      <c r="Z338" s="35">
        <f>X338*Dane!$D$7</f>
        <v>2125.1999999999998</v>
      </c>
      <c r="AA338" s="160">
        <f>X338*Dane!$D$8</f>
        <v>4250.3999999999996</v>
      </c>
      <c r="AB338" s="89"/>
      <c r="AC338" s="17"/>
      <c r="AD338" s="17"/>
    </row>
    <row r="339" spans="1:30" ht="29.25" customHeight="1">
      <c r="A339" s="178">
        <f t="shared" si="125"/>
        <v>336</v>
      </c>
      <c r="B339" s="11" t="s">
        <v>99</v>
      </c>
      <c r="C339" s="24" t="s">
        <v>883</v>
      </c>
      <c r="D339" s="30" t="s">
        <v>2087</v>
      </c>
      <c r="E339" s="85"/>
      <c r="F339" s="12">
        <v>16</v>
      </c>
      <c r="G339" s="13">
        <v>0</v>
      </c>
      <c r="H339" s="13">
        <v>2.5</v>
      </c>
      <c r="I339" s="32">
        <v>1850</v>
      </c>
      <c r="J339" s="14">
        <v>0</v>
      </c>
      <c r="K339" s="14">
        <f>F339*Dane!$C$14+G339*Dane!$C$15+H339*Dane!$C$16</f>
        <v>623</v>
      </c>
      <c r="L339" s="41">
        <f>F339*Dane!$F$14+G339*Dane!$F$15+H339*Dane!$F$17</f>
        <v>252.5</v>
      </c>
      <c r="M339" s="41">
        <f>F339*Dane!$H$14+G339*Dane!$H$15+H339*Dane!$H$16+(F339+G339+H339)*Dane!$C$22</f>
        <v>1332</v>
      </c>
      <c r="N339" s="15">
        <f t="shared" si="108"/>
        <v>4057.5</v>
      </c>
      <c r="O339" s="14">
        <f>IF(B339="W",N339*Dane!$D$2,N339*Dane!$H$2)</f>
        <v>811.5</v>
      </c>
      <c r="P339" s="14">
        <f t="shared" si="103"/>
        <v>4869</v>
      </c>
      <c r="Q339" s="14">
        <f>IF(B339="W",N339*Dane!$C$23,N339*Dane!$C$23)</f>
        <v>0</v>
      </c>
      <c r="R339" s="14">
        <f>IF(B339="W",(N339*Dane!$D$3)-Q339,(N339*Dane!$H$3)-Q339)</f>
        <v>0</v>
      </c>
      <c r="S339" s="14">
        <f t="shared" si="109"/>
        <v>4869</v>
      </c>
      <c r="T339" s="14">
        <f t="shared" si="104"/>
        <v>486.90000000000003</v>
      </c>
      <c r="U339" s="14">
        <f t="shared" si="105"/>
        <v>973.80000000000007</v>
      </c>
      <c r="V339" s="33">
        <f t="shared" si="106"/>
        <v>5355.9</v>
      </c>
      <c r="W339" s="34">
        <f t="shared" si="107"/>
        <v>5842.8</v>
      </c>
      <c r="X339" s="49">
        <v>13564</v>
      </c>
      <c r="Y339" s="159">
        <f>X339*Dane!$D$6</f>
        <v>2034.6</v>
      </c>
      <c r="Z339" s="35">
        <f>X339*Dane!$D$7</f>
        <v>4069.2</v>
      </c>
      <c r="AA339" s="160">
        <f>X339*Dane!$D$8</f>
        <v>8138.4</v>
      </c>
      <c r="AB339" s="89"/>
      <c r="AC339" s="17"/>
      <c r="AD339" s="17"/>
    </row>
    <row r="340" spans="1:30" ht="29.25" customHeight="1">
      <c r="A340" s="178">
        <f t="shared" si="125"/>
        <v>337</v>
      </c>
      <c r="B340" s="11" t="s">
        <v>99</v>
      </c>
      <c r="C340" s="24" t="s">
        <v>884</v>
      </c>
      <c r="D340" s="30" t="s">
        <v>2087</v>
      </c>
      <c r="E340" s="85"/>
      <c r="F340" s="12">
        <v>16</v>
      </c>
      <c r="G340" s="13">
        <v>0</v>
      </c>
      <c r="H340" s="13">
        <v>2.5</v>
      </c>
      <c r="I340" s="32">
        <v>1209.098385</v>
      </c>
      <c r="J340" s="14">
        <v>0</v>
      </c>
      <c r="K340" s="14">
        <f>F340*Dane!$C$14+G340*Dane!$C$15+H340*Dane!$C$16</f>
        <v>623</v>
      </c>
      <c r="L340" s="41">
        <f>F340*Dane!$F$14+G340*Dane!$F$15+H340*Dane!$F$17</f>
        <v>252.5</v>
      </c>
      <c r="M340" s="41">
        <f>F340*Dane!$H$14+G340*Dane!$H$15+H340*Dane!$H$16+(F340+G340+H340)*Dane!$C$22</f>
        <v>1332</v>
      </c>
      <c r="N340" s="15">
        <f t="shared" si="108"/>
        <v>3416.5983850000002</v>
      </c>
      <c r="O340" s="14">
        <f>IF(B340="W",N340*Dane!$D$2,N340*Dane!$H$2)</f>
        <v>683.31967700000007</v>
      </c>
      <c r="P340" s="14">
        <f t="shared" si="103"/>
        <v>4099.9180620000006</v>
      </c>
      <c r="Q340" s="14">
        <f>IF(B340="W",N340*Dane!$C$23,N340*Dane!$C$23)</f>
        <v>0</v>
      </c>
      <c r="R340" s="14">
        <f>IF(B340="W",(N340*Dane!$D$3)-Q340,(N340*Dane!$H$3)-Q340)</f>
        <v>0</v>
      </c>
      <c r="S340" s="14">
        <f t="shared" si="109"/>
        <v>4099.9180620000006</v>
      </c>
      <c r="T340" s="14">
        <f t="shared" si="104"/>
        <v>409.9918062000001</v>
      </c>
      <c r="U340" s="14">
        <f t="shared" si="105"/>
        <v>819.9836124000002</v>
      </c>
      <c r="V340" s="33">
        <f t="shared" si="106"/>
        <v>4509.9098682000003</v>
      </c>
      <c r="W340" s="34">
        <f t="shared" si="107"/>
        <v>4919.901674400001</v>
      </c>
      <c r="X340" s="49">
        <v>10850</v>
      </c>
      <c r="Y340" s="159">
        <f>X340*Dane!$D$6</f>
        <v>1627.5</v>
      </c>
      <c r="Z340" s="35">
        <f>X340*Dane!$D$7</f>
        <v>3255</v>
      </c>
      <c r="AA340" s="160">
        <f>X340*Dane!$D$8</f>
        <v>6510</v>
      </c>
      <c r="AB340" s="89"/>
      <c r="AC340" s="17"/>
      <c r="AD340" s="17"/>
    </row>
    <row r="341" spans="1:30" ht="29.25" customHeight="1">
      <c r="A341" s="178">
        <f t="shared" si="125"/>
        <v>338</v>
      </c>
      <c r="B341" s="11" t="s">
        <v>99</v>
      </c>
      <c r="C341" s="24" t="s">
        <v>2085</v>
      </c>
      <c r="D341" s="30" t="s">
        <v>2086</v>
      </c>
      <c r="E341" s="85"/>
      <c r="F341" s="12">
        <v>19</v>
      </c>
      <c r="G341" s="13">
        <v>3</v>
      </c>
      <c r="H341" s="13">
        <v>3.5</v>
      </c>
      <c r="I341" s="32">
        <v>1750</v>
      </c>
      <c r="J341" s="14">
        <v>0</v>
      </c>
      <c r="K341" s="14">
        <f>F341*Dane!$C$14+G341*Dane!$C$15+H341*Dane!$C$16</f>
        <v>859</v>
      </c>
      <c r="L341" s="41">
        <f>F341*Dane!$F$14+G341*Dane!$F$15+H341*Dane!$F$17</f>
        <v>317.5</v>
      </c>
      <c r="M341" s="41">
        <f>F341*Dane!$H$14+G341*Dane!$H$15+H341*Dane!$H$16+(F341+G341+H341)*Dane!$C$22</f>
        <v>1836</v>
      </c>
      <c r="N341" s="15">
        <f t="shared" si="108"/>
        <v>4762.5</v>
      </c>
      <c r="O341" s="14">
        <f>IF(B341="W",N341*Dane!$D$2,N341*Dane!$H$2)</f>
        <v>952.5</v>
      </c>
      <c r="P341" s="14">
        <f t="shared" si="103"/>
        <v>5715</v>
      </c>
      <c r="Q341" s="14">
        <f>IF(B341="W",N341*Dane!$C$23,N341*Dane!$C$23)</f>
        <v>0</v>
      </c>
      <c r="R341" s="14">
        <f>IF(B341="W",(N341*Dane!$D$3)-Q341,(N341*Dane!$H$3)-Q341)</f>
        <v>0</v>
      </c>
      <c r="S341" s="14">
        <f t="shared" si="109"/>
        <v>5715</v>
      </c>
      <c r="T341" s="14">
        <f t="shared" si="104"/>
        <v>571.5</v>
      </c>
      <c r="U341" s="14">
        <f t="shared" si="105"/>
        <v>1143</v>
      </c>
      <c r="V341" s="33">
        <f t="shared" si="106"/>
        <v>6286.5</v>
      </c>
      <c r="W341" s="34">
        <f t="shared" si="107"/>
        <v>6858</v>
      </c>
      <c r="X341" s="49">
        <v>14335</v>
      </c>
      <c r="Y341" s="159">
        <f>X341*Dane!$D$6</f>
        <v>2150.25</v>
      </c>
      <c r="Z341" s="35">
        <f>X341*Dane!$D$7</f>
        <v>4300.5</v>
      </c>
      <c r="AA341" s="160">
        <f>X341*Dane!$D$8</f>
        <v>8601</v>
      </c>
      <c r="AB341" s="89"/>
      <c r="AC341" s="17"/>
      <c r="AD341" s="17"/>
    </row>
    <row r="342" spans="1:30" ht="29.25" customHeight="1">
      <c r="A342" s="178">
        <f t="shared" si="125"/>
        <v>339</v>
      </c>
      <c r="B342" s="11" t="s">
        <v>99</v>
      </c>
      <c r="C342" s="24" t="s">
        <v>1539</v>
      </c>
      <c r="D342" s="30" t="s">
        <v>1540</v>
      </c>
      <c r="E342" s="85"/>
      <c r="F342" s="12">
        <v>17</v>
      </c>
      <c r="G342" s="13">
        <v>3</v>
      </c>
      <c r="H342" s="13">
        <v>3.5</v>
      </c>
      <c r="I342" s="32">
        <v>1087</v>
      </c>
      <c r="J342" s="14">
        <v>0</v>
      </c>
      <c r="K342" s="14">
        <f>F342*Dane!$C$14+G342*Dane!$C$15+H342*Dane!$C$16</f>
        <v>793</v>
      </c>
      <c r="L342" s="41">
        <f>F342*Dane!$F$14+G342*Dane!$F$15+H342*Dane!$F$17</f>
        <v>287.5</v>
      </c>
      <c r="M342" s="41">
        <f>F342*Dane!$H$14+G342*Dane!$H$15+H342*Dane!$H$16+(F342+G342+H342)*Dane!$C$22</f>
        <v>1692</v>
      </c>
      <c r="N342" s="15">
        <f t="shared" si="108"/>
        <v>3859.5</v>
      </c>
      <c r="O342" s="14">
        <f>IF(B342="W",N342*Dane!$D$2,N342*Dane!$H$2)</f>
        <v>771.90000000000009</v>
      </c>
      <c r="P342" s="14">
        <f>SUM(N342:O342)</f>
        <v>4631.3999999999996</v>
      </c>
      <c r="Q342" s="14">
        <f>IF(B342="W",N342*Dane!$C$23,N342*Dane!$C$23)</f>
        <v>0</v>
      </c>
      <c r="R342" s="14">
        <f>IF(B342="W",(N342*Dane!$D$3)-Q342,(N342*Dane!$H$3)-Q342)</f>
        <v>0</v>
      </c>
      <c r="S342" s="14">
        <f t="shared" si="109"/>
        <v>4631.3999999999996</v>
      </c>
      <c r="T342" s="14">
        <f>S342*0.1</f>
        <v>463.14</v>
      </c>
      <c r="U342" s="14">
        <f>S342*0.2</f>
        <v>926.28</v>
      </c>
      <c r="V342" s="33">
        <f>SUM(S342:T342)</f>
        <v>5094.54</v>
      </c>
      <c r="W342" s="34">
        <f>SUM(S342,U342)</f>
        <v>5557.6799999999994</v>
      </c>
      <c r="X342" s="49">
        <v>11600</v>
      </c>
      <c r="Y342" s="159">
        <f>X342*Dane!$D$6</f>
        <v>1740</v>
      </c>
      <c r="Z342" s="35">
        <f>X342*Dane!$D$7</f>
        <v>3480</v>
      </c>
      <c r="AA342" s="160">
        <f>X342*Dane!$D$8</f>
        <v>6960</v>
      </c>
      <c r="AB342" s="89"/>
      <c r="AC342" s="17"/>
      <c r="AD342" s="17"/>
    </row>
    <row r="343" spans="1:30" ht="29.25" customHeight="1">
      <c r="A343" s="178">
        <f t="shared" si="125"/>
        <v>340</v>
      </c>
      <c r="B343" s="11" t="s">
        <v>99</v>
      </c>
      <c r="C343" s="24" t="s">
        <v>2084</v>
      </c>
      <c r="D343" s="30" t="s">
        <v>2083</v>
      </c>
      <c r="E343" s="85"/>
      <c r="F343" s="12">
        <v>22</v>
      </c>
      <c r="G343" s="13">
        <v>0</v>
      </c>
      <c r="H343" s="13">
        <v>4</v>
      </c>
      <c r="I343" s="32">
        <v>1963</v>
      </c>
      <c r="J343" s="14">
        <v>0</v>
      </c>
      <c r="K343" s="14">
        <f>F343*Dane!$C$14+G343*Dane!$C$15+H343*Dane!$C$16</f>
        <v>878</v>
      </c>
      <c r="L343" s="41">
        <f>F343*Dane!$F$14+G343*Dane!$F$15+H343*Dane!$F$17</f>
        <v>350</v>
      </c>
      <c r="M343" s="41">
        <f>F343*Dane!$H$14+G343*Dane!$H$15+H343*Dane!$H$16+(F343+G343+H343)*Dane!$C$22</f>
        <v>1872</v>
      </c>
      <c r="N343" s="15">
        <f t="shared" si="108"/>
        <v>5063</v>
      </c>
      <c r="O343" s="14">
        <f>IF(B343="W",N343*Dane!$D$2,N343*Dane!$H$2)</f>
        <v>1012.6</v>
      </c>
      <c r="P343" s="14">
        <f t="shared" si="103"/>
        <v>6075.6</v>
      </c>
      <c r="Q343" s="14">
        <f>IF(B343="W",N343*Dane!$C$23,N343*Dane!$C$23)</f>
        <v>0</v>
      </c>
      <c r="R343" s="14">
        <f>IF(B343="W",(N343*Dane!$D$3)-Q343,(N343*Dane!$H$3)-Q343)</f>
        <v>0</v>
      </c>
      <c r="S343" s="14">
        <f t="shared" si="109"/>
        <v>6075.6</v>
      </c>
      <c r="T343" s="14">
        <f t="shared" si="104"/>
        <v>607.56000000000006</v>
      </c>
      <c r="U343" s="14">
        <f t="shared" si="105"/>
        <v>1215.1200000000001</v>
      </c>
      <c r="V343" s="33">
        <f t="shared" si="106"/>
        <v>6683.1600000000008</v>
      </c>
      <c r="W343" s="34">
        <f t="shared" si="107"/>
        <v>7290.72</v>
      </c>
      <c r="X343" s="49">
        <v>19765</v>
      </c>
      <c r="Y343" s="159">
        <f>X343*Dane!$D$6</f>
        <v>2964.75</v>
      </c>
      <c r="Z343" s="35">
        <f>X343*Dane!$D$7</f>
        <v>5929.5</v>
      </c>
      <c r="AA343" s="160">
        <f>X343*Dane!$D$8</f>
        <v>11859</v>
      </c>
      <c r="AB343" s="89"/>
      <c r="AC343" s="17"/>
      <c r="AD343" s="17"/>
    </row>
    <row r="344" spans="1:30" ht="29.25" customHeight="1">
      <c r="A344" s="178">
        <f t="shared" si="125"/>
        <v>341</v>
      </c>
      <c r="B344" s="11" t="s">
        <v>99</v>
      </c>
      <c r="C344" s="24" t="s">
        <v>2088</v>
      </c>
      <c r="D344" s="30" t="s">
        <v>2081</v>
      </c>
      <c r="E344" s="85"/>
      <c r="F344" s="12">
        <v>18</v>
      </c>
      <c r="G344" s="13">
        <v>3</v>
      </c>
      <c r="H344" s="13">
        <v>4.5</v>
      </c>
      <c r="I344" s="32">
        <v>2150</v>
      </c>
      <c r="J344" s="14">
        <v>0</v>
      </c>
      <c r="K344" s="14">
        <f>F344*Dane!$C$14+G344*Dane!$C$15+H344*Dane!$C$16</f>
        <v>864</v>
      </c>
      <c r="L344" s="41">
        <f>F344*Dane!$F$14+G344*Dane!$F$15+H344*Dane!$F$17</f>
        <v>307.5</v>
      </c>
      <c r="M344" s="41">
        <f>F344*Dane!$H$14+G344*Dane!$H$15+H344*Dane!$H$16+(F344+G344+H344)*Dane!$C$22</f>
        <v>1836</v>
      </c>
      <c r="N344" s="15">
        <f t="shared" si="108"/>
        <v>5157.5</v>
      </c>
      <c r="O344" s="14">
        <f>IF(B344="W",N344*Dane!$D$2,N344*Dane!$H$2)</f>
        <v>1031.5</v>
      </c>
      <c r="P344" s="14">
        <f t="shared" si="103"/>
        <v>6189</v>
      </c>
      <c r="Q344" s="14">
        <f>IF(B344="W",N344*Dane!$C$23,N344*Dane!$C$23)</f>
        <v>0</v>
      </c>
      <c r="R344" s="14">
        <f>IF(B344="W",(N344*Dane!$D$3)-Q344,(N344*Dane!$H$3)-Q344)</f>
        <v>0</v>
      </c>
      <c r="S344" s="14">
        <f t="shared" si="109"/>
        <v>6189</v>
      </c>
      <c r="T344" s="14">
        <f t="shared" si="104"/>
        <v>618.90000000000009</v>
      </c>
      <c r="U344" s="14">
        <f t="shared" si="105"/>
        <v>1237.8000000000002</v>
      </c>
      <c r="V344" s="33">
        <f t="shared" si="106"/>
        <v>6807.9</v>
      </c>
      <c r="W344" s="34">
        <f t="shared" si="107"/>
        <v>7426.8</v>
      </c>
      <c r="X344" s="49">
        <v>12500</v>
      </c>
      <c r="Y344" s="159">
        <f>X344*Dane!$D$6</f>
        <v>1875</v>
      </c>
      <c r="Z344" s="35">
        <f>X344*Dane!$D$7</f>
        <v>3750</v>
      </c>
      <c r="AA344" s="160">
        <f>X344*Dane!$D$8</f>
        <v>7500</v>
      </c>
      <c r="AB344" s="89"/>
      <c r="AC344" s="17"/>
      <c r="AD344" s="17"/>
    </row>
    <row r="345" spans="1:30" ht="29.25" customHeight="1">
      <c r="A345" s="178">
        <f t="shared" si="125"/>
        <v>342</v>
      </c>
      <c r="B345" s="11" t="s">
        <v>99</v>
      </c>
      <c r="C345" s="24" t="s">
        <v>2082</v>
      </c>
      <c r="D345" s="30" t="s">
        <v>586</v>
      </c>
      <c r="E345" s="85"/>
      <c r="F345" s="12">
        <v>22</v>
      </c>
      <c r="G345" s="13">
        <v>3</v>
      </c>
      <c r="H345" s="13">
        <v>4.5</v>
      </c>
      <c r="I345" s="32">
        <v>2150</v>
      </c>
      <c r="J345" s="14">
        <v>0</v>
      </c>
      <c r="K345" s="14">
        <f>F345*Dane!$C$14+G345*Dane!$C$15+H345*Dane!$C$16</f>
        <v>996</v>
      </c>
      <c r="L345" s="41">
        <f>F345*Dane!$F$14+G345*Dane!$F$15+H345*Dane!$F$17</f>
        <v>367.5</v>
      </c>
      <c r="M345" s="41">
        <f>F345*Dane!$H$14+G345*Dane!$H$15+H345*Dane!$H$16+(F345+G345+H345)*Dane!$C$22</f>
        <v>2124</v>
      </c>
      <c r="N345" s="15">
        <f t="shared" si="108"/>
        <v>5637.5</v>
      </c>
      <c r="O345" s="14">
        <f>IF(B345="W",N345*Dane!$D$2,N345*Dane!$H$2)</f>
        <v>1127.5</v>
      </c>
      <c r="P345" s="14">
        <f t="shared" si="103"/>
        <v>6765</v>
      </c>
      <c r="Q345" s="14">
        <f>IF(B345="W",N345*Dane!$C$23,N345*Dane!$C$23)</f>
        <v>0</v>
      </c>
      <c r="R345" s="14">
        <f>IF(B345="W",(N345*Dane!$D$3)-Q345,(N345*Dane!$H$3)-Q345)</f>
        <v>0</v>
      </c>
      <c r="S345" s="14">
        <f t="shared" si="109"/>
        <v>6765</v>
      </c>
      <c r="T345" s="14">
        <f t="shared" si="104"/>
        <v>676.5</v>
      </c>
      <c r="U345" s="14">
        <f t="shared" si="105"/>
        <v>1353</v>
      </c>
      <c r="V345" s="33">
        <f t="shared" si="106"/>
        <v>7441.5</v>
      </c>
      <c r="W345" s="34">
        <f t="shared" si="107"/>
        <v>8118</v>
      </c>
      <c r="X345" s="49">
        <v>12527</v>
      </c>
      <c r="Y345" s="159">
        <f>X345*Dane!$D$6</f>
        <v>1879.05</v>
      </c>
      <c r="Z345" s="35">
        <f>X345*Dane!$D$7</f>
        <v>3758.1</v>
      </c>
      <c r="AA345" s="160">
        <f>X345*Dane!$D$8</f>
        <v>7516.2</v>
      </c>
      <c r="AB345" s="89"/>
      <c r="AC345" s="17"/>
      <c r="AD345" s="17"/>
    </row>
    <row r="346" spans="1:30" ht="29.25" customHeight="1">
      <c r="A346" s="178">
        <f t="shared" si="125"/>
        <v>343</v>
      </c>
      <c r="B346" s="11" t="s">
        <v>99</v>
      </c>
      <c r="C346" s="24" t="s">
        <v>885</v>
      </c>
      <c r="D346" s="30" t="s">
        <v>2080</v>
      </c>
      <c r="E346" s="85"/>
      <c r="F346" s="12">
        <v>18</v>
      </c>
      <c r="G346" s="13">
        <v>3</v>
      </c>
      <c r="H346" s="13">
        <v>4.5</v>
      </c>
      <c r="I346" s="32">
        <v>2150</v>
      </c>
      <c r="J346" s="14">
        <v>0</v>
      </c>
      <c r="K346" s="14">
        <f>F346*Dane!$C$14+G346*Dane!$C$15+H346*Dane!$C$16</f>
        <v>864</v>
      </c>
      <c r="L346" s="41">
        <f>F346*Dane!$F$14+G346*Dane!$F$15+H346*Dane!$F$17</f>
        <v>307.5</v>
      </c>
      <c r="M346" s="41">
        <f>F346*Dane!$H$14+G346*Dane!$H$15+H346*Dane!$H$16+(F346+G346+H346)*Dane!$C$22</f>
        <v>1836</v>
      </c>
      <c r="N346" s="15">
        <f t="shared" si="108"/>
        <v>5157.5</v>
      </c>
      <c r="O346" s="14">
        <f>IF(B346="W",N346*Dane!$D$2,N346*Dane!$H$2)</f>
        <v>1031.5</v>
      </c>
      <c r="P346" s="14">
        <f t="shared" si="103"/>
        <v>6189</v>
      </c>
      <c r="Q346" s="14">
        <f>IF(B346="W",N346*Dane!$C$23,N346*Dane!$C$23)</f>
        <v>0</v>
      </c>
      <c r="R346" s="14">
        <f>IF(B346="W",(N346*Dane!$D$3)-Q346,(N346*Dane!$H$3)-Q346)</f>
        <v>0</v>
      </c>
      <c r="S346" s="14">
        <f t="shared" si="109"/>
        <v>6189</v>
      </c>
      <c r="T346" s="14">
        <f t="shared" si="104"/>
        <v>618.90000000000009</v>
      </c>
      <c r="U346" s="14">
        <f t="shared" si="105"/>
        <v>1237.8000000000002</v>
      </c>
      <c r="V346" s="33">
        <f t="shared" si="106"/>
        <v>6807.9</v>
      </c>
      <c r="W346" s="34">
        <f t="shared" si="107"/>
        <v>7426.8</v>
      </c>
      <c r="X346" s="49">
        <v>24585</v>
      </c>
      <c r="Y346" s="159">
        <f>X346*Dane!$D$6</f>
        <v>3687.75</v>
      </c>
      <c r="Z346" s="35">
        <f>X346*Dane!$D$7</f>
        <v>7375.5</v>
      </c>
      <c r="AA346" s="160">
        <f>X346*Dane!$D$8</f>
        <v>14751</v>
      </c>
      <c r="AB346" s="89"/>
      <c r="AC346" s="17"/>
      <c r="AD346" s="17"/>
    </row>
    <row r="347" spans="1:30" ht="29.25" customHeight="1">
      <c r="A347" s="178">
        <f t="shared" si="125"/>
        <v>344</v>
      </c>
      <c r="B347" s="11" t="s">
        <v>99</v>
      </c>
      <c r="C347" s="24" t="s">
        <v>2089</v>
      </c>
      <c r="D347" s="30" t="s">
        <v>2080</v>
      </c>
      <c r="E347" s="85"/>
      <c r="F347" s="12">
        <v>18</v>
      </c>
      <c r="G347" s="13">
        <v>3</v>
      </c>
      <c r="H347" s="13">
        <v>4.5</v>
      </c>
      <c r="I347" s="32">
        <v>3152</v>
      </c>
      <c r="J347" s="14">
        <v>0</v>
      </c>
      <c r="K347" s="14">
        <f>F347*Dane!$C$14+G347*Dane!$C$15+H347*Dane!$C$16</f>
        <v>864</v>
      </c>
      <c r="L347" s="41">
        <f>F347*Dane!$F$14+G347*Dane!$F$15+H347*Dane!$F$17</f>
        <v>307.5</v>
      </c>
      <c r="M347" s="41">
        <f>F347*Dane!$H$14+G347*Dane!$H$15+H347*Dane!$H$16+(F347+G347+H347)*Dane!$C$22</f>
        <v>1836</v>
      </c>
      <c r="N347" s="15">
        <f t="shared" ref="N347:N401" si="126">SUM(I347:M347)</f>
        <v>6159.5</v>
      </c>
      <c r="O347" s="14">
        <f>IF(B347="W",N347*Dane!$D$2,N347*Dane!$H$2)</f>
        <v>1231.9000000000001</v>
      </c>
      <c r="P347" s="14">
        <f t="shared" si="103"/>
        <v>7391.4</v>
      </c>
      <c r="Q347" s="14">
        <f>IF(B347="W",N347*Dane!$C$23,N347*Dane!$C$23)</f>
        <v>0</v>
      </c>
      <c r="R347" s="14">
        <f>IF(B347="W",(N347*Dane!$D$3)-Q347,(N347*Dane!$H$3)-Q347)</f>
        <v>0</v>
      </c>
      <c r="S347" s="14">
        <f t="shared" ref="S347:S401" si="127">SUM(P347:R347)</f>
        <v>7391.4</v>
      </c>
      <c r="T347" s="14">
        <f t="shared" si="104"/>
        <v>739.14</v>
      </c>
      <c r="U347" s="14">
        <f t="shared" si="105"/>
        <v>1478.28</v>
      </c>
      <c r="V347" s="33">
        <f t="shared" si="106"/>
        <v>8130.54</v>
      </c>
      <c r="W347" s="34">
        <f t="shared" si="107"/>
        <v>8869.68</v>
      </c>
      <c r="X347" s="49">
        <v>12500</v>
      </c>
      <c r="Y347" s="159">
        <f>X347*Dane!$D$6</f>
        <v>1875</v>
      </c>
      <c r="Z347" s="35">
        <f>X347*Dane!$D$7</f>
        <v>3750</v>
      </c>
      <c r="AA347" s="160">
        <f>X347*Dane!$D$8</f>
        <v>7500</v>
      </c>
      <c r="AB347" s="89"/>
      <c r="AC347" s="17"/>
      <c r="AD347" s="17"/>
    </row>
    <row r="348" spans="1:30" ht="29.25" customHeight="1">
      <c r="A348" s="178">
        <f t="shared" si="125"/>
        <v>345</v>
      </c>
      <c r="B348" s="11" t="s">
        <v>100</v>
      </c>
      <c r="C348" s="24" t="s">
        <v>242</v>
      </c>
      <c r="D348" s="36" t="s">
        <v>587</v>
      </c>
      <c r="E348" s="86"/>
      <c r="F348" s="12">
        <v>0</v>
      </c>
      <c r="G348" s="31">
        <v>0</v>
      </c>
      <c r="H348" s="31">
        <v>0</v>
      </c>
      <c r="I348" s="32">
        <v>95.617500000000007</v>
      </c>
      <c r="J348" s="14">
        <v>0</v>
      </c>
      <c r="K348" s="14">
        <f>F348*Dane!$C$14+G348*Dane!$C$15+H348*Dane!$C$16</f>
        <v>0</v>
      </c>
      <c r="L348" s="41">
        <f>F348*Dane!$F$14+G348*Dane!$F$15+H348*Dane!$F$17</f>
        <v>0</v>
      </c>
      <c r="M348" s="41">
        <f>F348*Dane!$H$14+G348*Dane!$H$15+H348*Dane!$H$16+(F348+G348+H348)*Dane!$C$22</f>
        <v>0</v>
      </c>
      <c r="N348" s="15">
        <f t="shared" si="126"/>
        <v>95.617500000000007</v>
      </c>
      <c r="O348" s="14">
        <f>IF(B348="W",N348*Dane!$D$2,N348*Dane!$H$2)</f>
        <v>19.123500000000003</v>
      </c>
      <c r="P348" s="14">
        <f t="shared" si="103"/>
        <v>114.74100000000001</v>
      </c>
      <c r="Q348" s="14">
        <f>IF(B348="W",N348*Dane!$C$23,N348*Dane!$C$23)</f>
        <v>0</v>
      </c>
      <c r="R348" s="14">
        <f>IF(B348="W",(N348*Dane!$D$3)-Q348,(N348*Dane!$H$3)-Q348)</f>
        <v>0</v>
      </c>
      <c r="S348" s="14">
        <f t="shared" si="127"/>
        <v>114.74100000000001</v>
      </c>
      <c r="T348" s="14">
        <f t="shared" si="104"/>
        <v>11.474100000000002</v>
      </c>
      <c r="U348" s="14">
        <f t="shared" si="105"/>
        <v>22.948200000000003</v>
      </c>
      <c r="V348" s="33">
        <f t="shared" si="106"/>
        <v>126.21510000000002</v>
      </c>
      <c r="W348" s="34">
        <f t="shared" si="107"/>
        <v>137.68920000000003</v>
      </c>
      <c r="X348" s="49">
        <v>325</v>
      </c>
      <c r="Y348" s="164" t="s">
        <v>509</v>
      </c>
      <c r="Z348" s="165" t="s">
        <v>509</v>
      </c>
      <c r="AA348" s="166" t="s">
        <v>509</v>
      </c>
      <c r="AB348" s="89"/>
      <c r="AC348" s="17"/>
      <c r="AD348" s="17"/>
    </row>
    <row r="349" spans="1:30" ht="29.25" customHeight="1">
      <c r="A349" s="178">
        <f t="shared" si="125"/>
        <v>346</v>
      </c>
      <c r="B349" s="11" t="s">
        <v>100</v>
      </c>
      <c r="C349" s="24" t="s">
        <v>243</v>
      </c>
      <c r="D349" s="36" t="s">
        <v>588</v>
      </c>
      <c r="E349" s="86"/>
      <c r="F349" s="12">
        <v>0</v>
      </c>
      <c r="G349" s="31">
        <v>0</v>
      </c>
      <c r="H349" s="31">
        <v>0</v>
      </c>
      <c r="I349" s="32">
        <v>628.23716999999999</v>
      </c>
      <c r="J349" s="14">
        <v>0</v>
      </c>
      <c r="K349" s="14">
        <f>F349*Dane!$C$14+G349*Dane!$C$15+H349*Dane!$C$16</f>
        <v>0</v>
      </c>
      <c r="L349" s="41">
        <f>F349*Dane!$F$14+G349*Dane!$F$15+H349*Dane!$F$17</f>
        <v>0</v>
      </c>
      <c r="M349" s="41">
        <f>F349*Dane!$H$14+G349*Dane!$H$15+H349*Dane!$H$16+(F349+G349+H349)*Dane!$C$22</f>
        <v>0</v>
      </c>
      <c r="N349" s="15">
        <f t="shared" si="126"/>
        <v>628.23716999999999</v>
      </c>
      <c r="O349" s="14">
        <f>IF(B349="W",N349*Dane!$D$2,N349*Dane!$H$2)</f>
        <v>125.647434</v>
      </c>
      <c r="P349" s="14">
        <f t="shared" si="103"/>
        <v>753.88460399999997</v>
      </c>
      <c r="Q349" s="14">
        <f>IF(B349="W",N349*Dane!$C$23,N349*Dane!$C$23)</f>
        <v>0</v>
      </c>
      <c r="R349" s="14">
        <f>IF(B349="W",(N349*Dane!$D$3)-Q349,(N349*Dane!$H$3)-Q349)</f>
        <v>0</v>
      </c>
      <c r="S349" s="14">
        <f t="shared" si="127"/>
        <v>753.88460399999997</v>
      </c>
      <c r="T349" s="14">
        <f t="shared" si="104"/>
        <v>75.3884604</v>
      </c>
      <c r="U349" s="14">
        <f t="shared" si="105"/>
        <v>150.7769208</v>
      </c>
      <c r="V349" s="33">
        <f t="shared" si="106"/>
        <v>829.27306439999995</v>
      </c>
      <c r="W349" s="34">
        <f t="shared" si="107"/>
        <v>904.66152479999994</v>
      </c>
      <c r="X349" s="49">
        <v>2550</v>
      </c>
      <c r="Y349" s="164" t="s">
        <v>509</v>
      </c>
      <c r="Z349" s="165" t="s">
        <v>509</v>
      </c>
      <c r="AA349" s="166" t="s">
        <v>509</v>
      </c>
      <c r="AB349" s="89"/>
      <c r="AC349" s="17"/>
      <c r="AD349" s="17"/>
    </row>
    <row r="350" spans="1:30" ht="29.25" customHeight="1">
      <c r="A350" s="178">
        <f t="shared" si="125"/>
        <v>347</v>
      </c>
      <c r="B350" s="11" t="s">
        <v>100</v>
      </c>
      <c r="C350" s="24" t="s">
        <v>244</v>
      </c>
      <c r="D350" s="36" t="s">
        <v>589</v>
      </c>
      <c r="E350" s="86"/>
      <c r="F350" s="12">
        <v>0</v>
      </c>
      <c r="G350" s="31">
        <v>0</v>
      </c>
      <c r="H350" s="31">
        <v>0</v>
      </c>
      <c r="I350" s="32">
        <v>181.17</v>
      </c>
      <c r="J350" s="14">
        <v>0</v>
      </c>
      <c r="K350" s="14">
        <f>F350*Dane!$C$14+G350*Dane!$C$15+H350*Dane!$C$16</f>
        <v>0</v>
      </c>
      <c r="L350" s="41">
        <f>F350*Dane!$F$14+G350*Dane!$F$15+H350*Dane!$F$17</f>
        <v>0</v>
      </c>
      <c r="M350" s="41">
        <f>F350*Dane!$H$14+G350*Dane!$H$15+H350*Dane!$H$16+(F350+G350+H350)*Dane!$C$22</f>
        <v>0</v>
      </c>
      <c r="N350" s="15">
        <f t="shared" si="126"/>
        <v>181.17</v>
      </c>
      <c r="O350" s="14">
        <f>IF(B350="W",N350*Dane!$D$2,N350*Dane!$H$2)</f>
        <v>36.234000000000002</v>
      </c>
      <c r="P350" s="14">
        <f t="shared" si="103"/>
        <v>217.404</v>
      </c>
      <c r="Q350" s="14">
        <f>IF(B350="W",N350*Dane!$C$23,N350*Dane!$C$23)</f>
        <v>0</v>
      </c>
      <c r="R350" s="14">
        <f>IF(B350="W",(N350*Dane!$D$3)-Q350,(N350*Dane!$H$3)-Q350)</f>
        <v>0</v>
      </c>
      <c r="S350" s="14">
        <f t="shared" si="127"/>
        <v>217.404</v>
      </c>
      <c r="T350" s="14">
        <f t="shared" si="104"/>
        <v>21.740400000000001</v>
      </c>
      <c r="U350" s="14">
        <f t="shared" si="105"/>
        <v>43.480800000000002</v>
      </c>
      <c r="V350" s="33">
        <f t="shared" si="106"/>
        <v>239.14439999999999</v>
      </c>
      <c r="W350" s="34">
        <f t="shared" si="107"/>
        <v>260.88479999999998</v>
      </c>
      <c r="X350" s="49">
        <v>622</v>
      </c>
      <c r="Y350" s="164" t="s">
        <v>509</v>
      </c>
      <c r="Z350" s="165" t="s">
        <v>509</v>
      </c>
      <c r="AA350" s="166" t="s">
        <v>509</v>
      </c>
      <c r="AB350" s="89"/>
      <c r="AC350" s="17"/>
      <c r="AD350" s="17"/>
    </row>
    <row r="351" spans="1:30" ht="29.25" customHeight="1">
      <c r="A351" s="178">
        <f t="shared" si="125"/>
        <v>348</v>
      </c>
      <c r="B351" s="11" t="s">
        <v>99</v>
      </c>
      <c r="C351" s="24" t="s">
        <v>803</v>
      </c>
      <c r="D351" s="36" t="s">
        <v>802</v>
      </c>
      <c r="E351" s="86"/>
      <c r="F351" s="12">
        <v>0</v>
      </c>
      <c r="G351" s="13">
        <v>0.33</v>
      </c>
      <c r="H351" s="13">
        <v>0.17</v>
      </c>
      <c r="I351" s="32">
        <v>3.4120349999999999</v>
      </c>
      <c r="J351" s="14">
        <v>0</v>
      </c>
      <c r="K351" s="14">
        <f>F351*Dane!$C$14+G351*Dane!$C$15+H351*Dane!$C$16</f>
        <v>17.350000000000001</v>
      </c>
      <c r="L351" s="41">
        <f>F351*Dane!$F$14+G351*Dane!$F$15+H351*Dane!$F$17</f>
        <v>2.5</v>
      </c>
      <c r="M351" s="41">
        <f>F351*Dane!$H$14+G351*Dane!$H$15+H351*Dane!$H$16+(F351+G351+H351)*Dane!$C$22</f>
        <v>36</v>
      </c>
      <c r="N351" s="15">
        <f t="shared" si="126"/>
        <v>59.262034999999997</v>
      </c>
      <c r="O351" s="14">
        <f>IF(B351="W",N351*Dane!$D$2,N351*Dane!$H$2)</f>
        <v>11.852406999999999</v>
      </c>
      <c r="P351" s="14">
        <f>SUM(N351:O351)</f>
        <v>71.114441999999997</v>
      </c>
      <c r="Q351" s="14">
        <f>IF(B351="W",N351*Dane!$C$23,N351*Dane!$C$23)</f>
        <v>0</v>
      </c>
      <c r="R351" s="14">
        <f>IF(B351="W",(N351*Dane!$D$3)-Q351,(N351*Dane!$H$3)-Q351)</f>
        <v>0</v>
      </c>
      <c r="S351" s="14">
        <f t="shared" si="127"/>
        <v>71.114441999999997</v>
      </c>
      <c r="T351" s="14">
        <f>S351*0.1</f>
        <v>7.1114442000000002</v>
      </c>
      <c r="U351" s="14">
        <f>S351*0.2</f>
        <v>14.2228884</v>
      </c>
      <c r="V351" s="33">
        <f>SUM(S351:T351)</f>
        <v>78.225886199999991</v>
      </c>
      <c r="W351" s="34">
        <f>SUM(S351,U351)</f>
        <v>85.337330399999999</v>
      </c>
      <c r="X351" s="49">
        <v>239</v>
      </c>
      <c r="Y351" s="159">
        <f>X351*Dane!$D$6</f>
        <v>35.85</v>
      </c>
      <c r="Z351" s="35">
        <f>X351*Dane!$D$7</f>
        <v>71.7</v>
      </c>
      <c r="AA351" s="160">
        <f>X351*Dane!$D$8</f>
        <v>143.4</v>
      </c>
      <c r="AB351" s="89"/>
      <c r="AC351" s="17"/>
      <c r="AD351" s="17"/>
    </row>
    <row r="352" spans="1:30" ht="29.25" customHeight="1">
      <c r="A352" s="178">
        <f t="shared" si="125"/>
        <v>349</v>
      </c>
      <c r="B352" s="11" t="s">
        <v>99</v>
      </c>
      <c r="C352" s="24" t="s">
        <v>245</v>
      </c>
      <c r="D352" s="30" t="s">
        <v>590</v>
      </c>
      <c r="E352" s="85"/>
      <c r="F352" s="12">
        <v>0</v>
      </c>
      <c r="G352" s="13">
        <v>13</v>
      </c>
      <c r="H352" s="13">
        <v>4</v>
      </c>
      <c r="I352" s="32">
        <v>2099.4885449999997</v>
      </c>
      <c r="J352" s="14">
        <v>80</v>
      </c>
      <c r="K352" s="14">
        <f>F352*Dane!$C$14+G352*Dane!$C$15+H352*Dane!$C$16</f>
        <v>581</v>
      </c>
      <c r="L352" s="41">
        <f>F352*Dane!$F$14+G352*Dane!$F$15+H352*Dane!$F$17</f>
        <v>85</v>
      </c>
      <c r="M352" s="41">
        <f>F352*Dane!$H$14+G352*Dane!$H$15+H352*Dane!$H$16+(F352+G352+H352)*Dane!$C$22</f>
        <v>1224</v>
      </c>
      <c r="N352" s="15">
        <f t="shared" si="126"/>
        <v>4069.4885449999997</v>
      </c>
      <c r="O352" s="14">
        <f>IF(B352="W",N352*Dane!$D$2,N352*Dane!$H$2)</f>
        <v>813.89770899999996</v>
      </c>
      <c r="P352" s="14">
        <f t="shared" si="103"/>
        <v>4883.386254</v>
      </c>
      <c r="Q352" s="14">
        <f>IF(B352="W",N352*Dane!$C$23,N352*Dane!$C$23)</f>
        <v>0</v>
      </c>
      <c r="R352" s="14">
        <f>IF(B352="W",(N352*Dane!$D$3)-Q352,(N352*Dane!$H$3)-Q352)</f>
        <v>0</v>
      </c>
      <c r="S352" s="14">
        <f t="shared" si="127"/>
        <v>4883.386254</v>
      </c>
      <c r="T352" s="14">
        <f t="shared" si="104"/>
        <v>488.33862540000001</v>
      </c>
      <c r="U352" s="14">
        <f t="shared" si="105"/>
        <v>976.67725080000002</v>
      </c>
      <c r="V352" s="33">
        <f t="shared" si="106"/>
        <v>5371.7248793999997</v>
      </c>
      <c r="W352" s="34">
        <f t="shared" si="107"/>
        <v>5860.0635048000004</v>
      </c>
      <c r="X352" s="49">
        <v>7316.43</v>
      </c>
      <c r="Y352" s="159">
        <f>X352*Dane!$D$6</f>
        <v>1097.4645</v>
      </c>
      <c r="Z352" s="35">
        <f>X352*Dane!$D$7</f>
        <v>2194.9290000000001</v>
      </c>
      <c r="AA352" s="160">
        <f>X352*Dane!$D$8</f>
        <v>4389.8580000000002</v>
      </c>
      <c r="AB352" s="89"/>
      <c r="AC352" s="17"/>
      <c r="AD352" s="17"/>
    </row>
    <row r="353" spans="1:30" ht="29.25" customHeight="1">
      <c r="A353" s="178">
        <f t="shared" si="125"/>
        <v>350</v>
      </c>
      <c r="B353" s="11" t="s">
        <v>99</v>
      </c>
      <c r="C353" s="24" t="s">
        <v>1889</v>
      </c>
      <c r="D353" s="30" t="s">
        <v>1890</v>
      </c>
      <c r="E353" s="85"/>
      <c r="F353" s="12">
        <v>0</v>
      </c>
      <c r="G353" s="13">
        <v>22.05</v>
      </c>
      <c r="H353" s="13">
        <v>4.3</v>
      </c>
      <c r="I353" s="32">
        <v>2170.5172499999999</v>
      </c>
      <c r="J353" s="14">
        <v>0</v>
      </c>
      <c r="K353" s="14">
        <f>F353*Dane!$C$14+G353*Dane!$C$15+H353*Dane!$C$16</f>
        <v>891.05</v>
      </c>
      <c r="L353" s="41">
        <f>F353*Dane!$F$14+G353*Dane!$F$15+H353*Dane!$F$17</f>
        <v>131.75</v>
      </c>
      <c r="M353" s="41">
        <f>F353*Dane!$H$14+G353*Dane!$H$15+H353*Dane!$H$16+(F353+G353+H353)*Dane!$C$22</f>
        <v>1897.2000000000003</v>
      </c>
      <c r="N353" s="15">
        <f t="shared" si="126"/>
        <v>5090.5172500000008</v>
      </c>
      <c r="O353" s="14">
        <f>IF(B353="W",N353*Dane!$D$2,N353*Dane!$H$2)</f>
        <v>1018.1034500000002</v>
      </c>
      <c r="P353" s="14">
        <f>SUM(N353:O353)</f>
        <v>6108.6207000000013</v>
      </c>
      <c r="Q353" s="14">
        <f>IF(B353="W",N353*Dane!$C$23,N353*Dane!$C$23)</f>
        <v>0</v>
      </c>
      <c r="R353" s="14">
        <f>IF(B353="W",(N353*Dane!$D$3)-Q353,(N353*Dane!$H$3)-Q353)</f>
        <v>0</v>
      </c>
      <c r="S353" s="14">
        <f t="shared" si="127"/>
        <v>6108.6207000000013</v>
      </c>
      <c r="T353" s="14">
        <f>S353*0.1</f>
        <v>610.86207000000013</v>
      </c>
      <c r="U353" s="14">
        <f>S353*0.2</f>
        <v>1221.7241400000003</v>
      </c>
      <c r="V353" s="33">
        <f>SUM(S353:T353)</f>
        <v>6719.4827700000014</v>
      </c>
      <c r="W353" s="34">
        <f>SUM(S353,U353)</f>
        <v>7330.3448400000016</v>
      </c>
      <c r="X353" s="49">
        <v>8096</v>
      </c>
      <c r="Y353" s="159">
        <v>1214.3999999999999</v>
      </c>
      <c r="Z353" s="35">
        <v>2428.7999999999997</v>
      </c>
      <c r="AA353" s="160">
        <v>4857.5999999999995</v>
      </c>
      <c r="AB353" s="89"/>
      <c r="AC353" s="17"/>
      <c r="AD353" s="17"/>
    </row>
    <row r="354" spans="1:30" ht="29.25" customHeight="1">
      <c r="A354" s="178">
        <f t="shared" si="125"/>
        <v>351</v>
      </c>
      <c r="B354" s="11" t="s">
        <v>99</v>
      </c>
      <c r="C354" s="24" t="s">
        <v>1880</v>
      </c>
      <c r="D354" s="30" t="s">
        <v>1879</v>
      </c>
      <c r="E354" s="85"/>
      <c r="F354" s="12">
        <v>0</v>
      </c>
      <c r="G354" s="13">
        <v>18.05</v>
      </c>
      <c r="H354" s="13">
        <v>4.3</v>
      </c>
      <c r="I354" s="32">
        <v>1903.3518899999999</v>
      </c>
      <c r="J354" s="14">
        <v>0</v>
      </c>
      <c r="K354" s="14">
        <f>F354*Dane!$C$14+G354*Dane!$C$15+H354*Dane!$C$16</f>
        <v>759.05</v>
      </c>
      <c r="L354" s="41">
        <f>F354*Dane!$F$14+G354*Dane!$F$15+H354*Dane!$F$17</f>
        <v>111.75</v>
      </c>
      <c r="M354" s="41">
        <f>F354*Dane!$H$14+G354*Dane!$H$15+H354*Dane!$H$16+(F354+G354+H354)*Dane!$C$22</f>
        <v>1609.2000000000003</v>
      </c>
      <c r="N354" s="15">
        <f t="shared" si="126"/>
        <v>4383.3518899999999</v>
      </c>
      <c r="O354" s="14">
        <f>IF(B354="W",N354*Dane!$D$2,N354*Dane!$H$2)</f>
        <v>876.67037800000003</v>
      </c>
      <c r="P354" s="14">
        <f>SUM(N354:O354)</f>
        <v>5260.0222679999997</v>
      </c>
      <c r="Q354" s="14">
        <f>IF(B354="W",N354*Dane!$C$23,N354*Dane!$C$23)</f>
        <v>0</v>
      </c>
      <c r="R354" s="14">
        <f>IF(B354="W",(N354*Dane!$D$3)-Q354,(N354*Dane!$H$3)-Q354)</f>
        <v>0</v>
      </c>
      <c r="S354" s="14">
        <f t="shared" si="127"/>
        <v>5260.0222679999997</v>
      </c>
      <c r="T354" s="14">
        <f>S354*0.1</f>
        <v>526.00222680000002</v>
      </c>
      <c r="U354" s="14">
        <f>S354*0.2</f>
        <v>1052.0044536</v>
      </c>
      <c r="V354" s="33">
        <f>SUM(S354:T354)</f>
        <v>5786.0244948</v>
      </c>
      <c r="W354" s="34">
        <f>SUM(S354,U354)</f>
        <v>6312.0267215999993</v>
      </c>
      <c r="X354" s="49">
        <v>8096</v>
      </c>
      <c r="Y354" s="159">
        <f>X354*Dane!$D$6</f>
        <v>1214.3999999999999</v>
      </c>
      <c r="Z354" s="35">
        <f>X354*Dane!$D$7</f>
        <v>2428.7999999999997</v>
      </c>
      <c r="AA354" s="160">
        <f>X354*Dane!$D$8</f>
        <v>4857.5999999999995</v>
      </c>
      <c r="AB354" s="89"/>
      <c r="AC354" s="17"/>
      <c r="AD354" s="17"/>
    </row>
    <row r="355" spans="1:30" ht="29.25" customHeight="1">
      <c r="A355" s="178">
        <f t="shared" si="125"/>
        <v>352</v>
      </c>
      <c r="B355" s="11" t="s">
        <v>99</v>
      </c>
      <c r="C355" s="24" t="s">
        <v>246</v>
      </c>
      <c r="D355" s="30" t="s">
        <v>591</v>
      </c>
      <c r="E355" s="85"/>
      <c r="F355" s="12">
        <v>0</v>
      </c>
      <c r="G355" s="13">
        <v>16.55</v>
      </c>
      <c r="H355" s="13">
        <v>3.3</v>
      </c>
      <c r="I355" s="32">
        <v>1709.9529150000001</v>
      </c>
      <c r="J355" s="14">
        <v>0</v>
      </c>
      <c r="K355" s="14">
        <f>F355*Dane!$C$14+G355*Dane!$C$15+H355*Dane!$C$16</f>
        <v>671.55</v>
      </c>
      <c r="L355" s="41">
        <f>F355*Dane!$F$14+G355*Dane!$F$15+H355*Dane!$F$17</f>
        <v>99.25</v>
      </c>
      <c r="M355" s="41">
        <f>F355*Dane!$H$14+G355*Dane!$H$15+H355*Dane!$H$16+(F355+G355+H355)*Dane!$C$22</f>
        <v>1429.2</v>
      </c>
      <c r="N355" s="15">
        <f t="shared" si="126"/>
        <v>3909.9529149999998</v>
      </c>
      <c r="O355" s="14">
        <f>IF(B355="W",N355*Dane!$D$2,N355*Dane!$H$2)</f>
        <v>781.99058300000002</v>
      </c>
      <c r="P355" s="14">
        <f t="shared" si="103"/>
        <v>4691.9434979999996</v>
      </c>
      <c r="Q355" s="14">
        <f>IF(B355="W",N355*Dane!$C$23,N355*Dane!$C$23)</f>
        <v>0</v>
      </c>
      <c r="R355" s="14">
        <f>IF(B355="W",(N355*Dane!$D$3)-Q355,(N355*Dane!$H$3)-Q355)</f>
        <v>0</v>
      </c>
      <c r="S355" s="14">
        <f t="shared" si="127"/>
        <v>4691.9434979999996</v>
      </c>
      <c r="T355" s="14">
        <f t="shared" si="104"/>
        <v>469.1943498</v>
      </c>
      <c r="U355" s="14">
        <f t="shared" si="105"/>
        <v>938.3886996</v>
      </c>
      <c r="V355" s="33">
        <f t="shared" si="106"/>
        <v>5161.1378477999997</v>
      </c>
      <c r="W355" s="34">
        <f t="shared" si="107"/>
        <v>5630.3321975999997</v>
      </c>
      <c r="X355" s="49">
        <v>6858</v>
      </c>
      <c r="Y355" s="159">
        <f>X355*Dane!$D$6</f>
        <v>1028.7</v>
      </c>
      <c r="Z355" s="35">
        <f>X355*Dane!$D$7</f>
        <v>2057.4</v>
      </c>
      <c r="AA355" s="160">
        <f>X355*Dane!$D$8</f>
        <v>4114.8</v>
      </c>
      <c r="AB355" s="89"/>
      <c r="AC355" s="17"/>
      <c r="AD355" s="17"/>
    </row>
    <row r="356" spans="1:30" ht="29.25" customHeight="1">
      <c r="A356" s="178">
        <f t="shared" si="125"/>
        <v>353</v>
      </c>
      <c r="B356" s="11" t="s">
        <v>99</v>
      </c>
      <c r="C356" s="24" t="s">
        <v>1543</v>
      </c>
      <c r="D356" s="30" t="s">
        <v>1544</v>
      </c>
      <c r="E356" s="85"/>
      <c r="F356" s="12">
        <v>0</v>
      </c>
      <c r="G356" s="13">
        <v>17.05</v>
      </c>
      <c r="H356" s="13">
        <v>3.3</v>
      </c>
      <c r="I356" s="32">
        <v>2995.2534149999997</v>
      </c>
      <c r="J356" s="14">
        <v>0</v>
      </c>
      <c r="K356" s="14">
        <f>F356*Dane!$C$14+G356*Dane!$C$15+H356*Dane!$C$16</f>
        <v>688.05</v>
      </c>
      <c r="L356" s="41">
        <f>F356*Dane!$F$14+G356*Dane!$F$15+H356*Dane!$F$17</f>
        <v>101.75</v>
      </c>
      <c r="M356" s="41">
        <f>F356*Dane!$H$14+G356*Dane!$H$15+H356*Dane!$H$16+(F356+G356+H356)*Dane!$C$22</f>
        <v>1465.2</v>
      </c>
      <c r="N356" s="15">
        <f t="shared" si="126"/>
        <v>5250.2534149999992</v>
      </c>
      <c r="O356" s="14">
        <f>IF(B356="W",N356*Dane!$D$2,N356*Dane!$H$2)</f>
        <v>1050.0506829999999</v>
      </c>
      <c r="P356" s="14">
        <f>SUM(N356:O356)</f>
        <v>6300.3040979999987</v>
      </c>
      <c r="Q356" s="14">
        <f>IF(B356="W",N356*Dane!$C$23,N356*Dane!$C$23)</f>
        <v>0</v>
      </c>
      <c r="R356" s="14">
        <f>IF(B356="W",(N356*Dane!$D$3)-Q356,(N356*Dane!$H$3)-Q356)</f>
        <v>0</v>
      </c>
      <c r="S356" s="14">
        <f t="shared" si="127"/>
        <v>6300.3040979999987</v>
      </c>
      <c r="T356" s="14">
        <f>S356*0.1</f>
        <v>630.03040979999992</v>
      </c>
      <c r="U356" s="14">
        <f>S356*0.2</f>
        <v>1260.0608195999998</v>
      </c>
      <c r="V356" s="33">
        <f>SUM(S356:T356)</f>
        <v>6930.3345077999984</v>
      </c>
      <c r="W356" s="34">
        <f>SUM(S356,U356)</f>
        <v>7560.3649175999981</v>
      </c>
      <c r="X356" s="49">
        <v>8314</v>
      </c>
      <c r="Y356" s="159">
        <f>X356*Dane!$D$6</f>
        <v>1247.0999999999999</v>
      </c>
      <c r="Z356" s="35">
        <f>X356*Dane!$D$7</f>
        <v>2494.1999999999998</v>
      </c>
      <c r="AA356" s="160">
        <f>X356*Dane!$D$8</f>
        <v>4988.3999999999996</v>
      </c>
      <c r="AB356" s="89"/>
      <c r="AC356" s="17"/>
      <c r="AD356" s="17"/>
    </row>
    <row r="357" spans="1:30" ht="29.25" customHeight="1">
      <c r="A357" s="178">
        <f t="shared" si="125"/>
        <v>354</v>
      </c>
      <c r="B357" s="11" t="s">
        <v>99</v>
      </c>
      <c r="C357" s="24" t="s">
        <v>775</v>
      </c>
      <c r="D357" s="30" t="s">
        <v>776</v>
      </c>
      <c r="E357" s="85"/>
      <c r="F357" s="12">
        <v>0</v>
      </c>
      <c r="G357" s="13">
        <v>21.5</v>
      </c>
      <c r="H357" s="13">
        <v>5.5</v>
      </c>
      <c r="I357" s="32">
        <v>3137.2504349999999</v>
      </c>
      <c r="J357" s="14">
        <v>0</v>
      </c>
      <c r="K357" s="14">
        <f>F357*Dane!$C$14+G357*Dane!$C$15+H357*Dane!$C$16</f>
        <v>918.5</v>
      </c>
      <c r="L357" s="41">
        <f>F357*Dane!$F$14+G357*Dane!$F$15+H357*Dane!$F$17</f>
        <v>135</v>
      </c>
      <c r="M357" s="41">
        <f>F357*Dane!$H$14+G357*Dane!$H$15+H357*Dane!$H$16+(F357+G357+H357)*Dane!$C$22</f>
        <v>1944</v>
      </c>
      <c r="N357" s="15">
        <f t="shared" si="126"/>
        <v>6134.7504349999999</v>
      </c>
      <c r="O357" s="14">
        <f>IF(B357="W",N357*Dane!$D$2,N357*Dane!$H$2)</f>
        <v>1226.9500869999999</v>
      </c>
      <c r="P357" s="14">
        <f>SUM(N357:O357)</f>
        <v>7361.7005220000001</v>
      </c>
      <c r="Q357" s="14">
        <f>IF(B357="W",N357*Dane!$C$23,N357*Dane!$C$23)</f>
        <v>0</v>
      </c>
      <c r="R357" s="14">
        <f>IF(B357="W",(N357*Dane!$D$3)-Q357,(N357*Dane!$H$3)-Q357)</f>
        <v>0</v>
      </c>
      <c r="S357" s="14">
        <f t="shared" si="127"/>
        <v>7361.7005220000001</v>
      </c>
      <c r="T357" s="14">
        <f>S357*0.1</f>
        <v>736.1700522000001</v>
      </c>
      <c r="U357" s="14">
        <f>S357*0.2</f>
        <v>1472.3401044000002</v>
      </c>
      <c r="V357" s="33">
        <f>SUM(S357:T357)</f>
        <v>8097.8705742000002</v>
      </c>
      <c r="W357" s="34">
        <f>SUM(S357,U357)</f>
        <v>8834.0406264000012</v>
      </c>
      <c r="X357" s="49">
        <v>11256</v>
      </c>
      <c r="Y357" s="159">
        <f>X357*Dane!$D$6</f>
        <v>1688.3999999999999</v>
      </c>
      <c r="Z357" s="35">
        <f>X357*Dane!$D$7</f>
        <v>3376.7999999999997</v>
      </c>
      <c r="AA357" s="160">
        <f>X357*Dane!$D$8</f>
        <v>6753.5999999999995</v>
      </c>
      <c r="AB357" s="89"/>
      <c r="AC357" s="17"/>
      <c r="AD357" s="17"/>
    </row>
    <row r="358" spans="1:30" ht="29.25" customHeight="1">
      <c r="A358" s="178">
        <f t="shared" si="125"/>
        <v>355</v>
      </c>
      <c r="B358" s="11" t="s">
        <v>99</v>
      </c>
      <c r="C358" s="24" t="s">
        <v>2022</v>
      </c>
      <c r="D358" s="30" t="s">
        <v>2023</v>
      </c>
      <c r="E358" s="85"/>
      <c r="F358" s="12">
        <v>0</v>
      </c>
      <c r="G358" s="13">
        <v>19.55</v>
      </c>
      <c r="H358" s="13">
        <v>5</v>
      </c>
      <c r="I358" s="32">
        <v>3169.48</v>
      </c>
      <c r="J358" s="14">
        <v>0</v>
      </c>
      <c r="K358" s="14">
        <f>F358*Dane!$C$14+G358*Dane!$C$15+H358*Dane!$C$16</f>
        <v>835.15</v>
      </c>
      <c r="L358" s="41">
        <f>F358*Dane!$F$14+G358*Dane!$F$15+H358*Dane!$F$17</f>
        <v>122.75</v>
      </c>
      <c r="M358" s="41">
        <f>F358*Dane!$H$14+G358*Dane!$H$15+H358*Dane!$H$16+(F358+G358+H358)*Dane!$C$22</f>
        <v>1767.6000000000001</v>
      </c>
      <c r="N358" s="15">
        <f t="shared" ref="N358" si="128">SUM(I358:M358)</f>
        <v>5894.9800000000005</v>
      </c>
      <c r="O358" s="14">
        <f>IF(B358="W",N358*Dane!$D$2,N358*Dane!$H$2)</f>
        <v>1178.9960000000001</v>
      </c>
      <c r="P358" s="14">
        <f>SUM(N358:O358)</f>
        <v>7073.9760000000006</v>
      </c>
      <c r="Q358" s="14">
        <f>IF(B358="W",N358*Dane!$C$23,N358*Dane!$C$23)</f>
        <v>0</v>
      </c>
      <c r="R358" s="14">
        <f>IF(B358="W",(N358*Dane!$D$3)-Q358,(N358*Dane!$H$3)-Q358)</f>
        <v>0</v>
      </c>
      <c r="S358" s="14">
        <f t="shared" ref="S358" si="129">SUM(P358:R358)</f>
        <v>7073.9760000000006</v>
      </c>
      <c r="T358" s="14">
        <f>S358*0.1</f>
        <v>707.39760000000012</v>
      </c>
      <c r="U358" s="14">
        <f>S358*0.2</f>
        <v>1414.7952000000002</v>
      </c>
      <c r="V358" s="33">
        <f>SUM(S358:T358)</f>
        <v>7781.3736000000008</v>
      </c>
      <c r="W358" s="34">
        <f>SUM(S358,U358)</f>
        <v>8488.771200000001</v>
      </c>
      <c r="X358" s="49">
        <v>13800</v>
      </c>
      <c r="Y358" s="159">
        <f>X358*Dane!$D$6</f>
        <v>2070</v>
      </c>
      <c r="Z358" s="35">
        <f>X358*Dane!$D$7</f>
        <v>4140</v>
      </c>
      <c r="AA358" s="160">
        <f>X358*Dane!$D$8</f>
        <v>8280</v>
      </c>
      <c r="AB358" s="89"/>
      <c r="AC358" s="17"/>
      <c r="AD358" s="17"/>
    </row>
    <row r="359" spans="1:30" ht="29.25" customHeight="1">
      <c r="A359" s="178">
        <f t="shared" si="125"/>
        <v>356</v>
      </c>
      <c r="B359" s="11" t="s">
        <v>99</v>
      </c>
      <c r="C359" s="24" t="s">
        <v>247</v>
      </c>
      <c r="D359" s="30" t="s">
        <v>592</v>
      </c>
      <c r="E359" s="85"/>
      <c r="F359" s="12">
        <v>0</v>
      </c>
      <c r="G359" s="13">
        <v>6</v>
      </c>
      <c r="H359" s="13">
        <v>1</v>
      </c>
      <c r="I359" s="32">
        <v>324.23390999999998</v>
      </c>
      <c r="J359" s="14">
        <v>40</v>
      </c>
      <c r="K359" s="14">
        <f>F359*Dane!$C$14+G359*Dane!$C$15+H359*Dane!$C$16</f>
        <v>236</v>
      </c>
      <c r="L359" s="41">
        <f>F359*Dane!$F$14+G359*Dane!$F$15+H359*Dane!$F$17</f>
        <v>35</v>
      </c>
      <c r="M359" s="41">
        <f>F359*Dane!$H$14+G359*Dane!$H$15+H359*Dane!$H$16+(F359+G359+H359)*Dane!$C$22</f>
        <v>504</v>
      </c>
      <c r="N359" s="15">
        <f t="shared" si="126"/>
        <v>1139.2339099999999</v>
      </c>
      <c r="O359" s="14">
        <f>IF(B359="W",N359*Dane!$D$2,N359*Dane!$H$2)</f>
        <v>227.84678199999999</v>
      </c>
      <c r="P359" s="14">
        <f t="shared" si="103"/>
        <v>1367.080692</v>
      </c>
      <c r="Q359" s="14">
        <f>IF(B359="W",N359*Dane!$C$23,N359*Dane!$C$23)</f>
        <v>0</v>
      </c>
      <c r="R359" s="14">
        <f>IF(B359="W",(N359*Dane!$D$3)-Q359,(N359*Dane!$H$3)-Q359)</f>
        <v>0</v>
      </c>
      <c r="S359" s="14">
        <f t="shared" si="127"/>
        <v>1367.080692</v>
      </c>
      <c r="T359" s="14">
        <f t="shared" si="104"/>
        <v>136.70806920000001</v>
      </c>
      <c r="U359" s="14">
        <f t="shared" si="105"/>
        <v>273.41613840000002</v>
      </c>
      <c r="V359" s="33">
        <f t="shared" si="106"/>
        <v>1503.7887612</v>
      </c>
      <c r="W359" s="34">
        <f t="shared" si="107"/>
        <v>1640.4968303999999</v>
      </c>
      <c r="X359" s="49">
        <v>7761</v>
      </c>
      <c r="Y359" s="159">
        <f>X359*Dane!$D$6</f>
        <v>1164.1499999999999</v>
      </c>
      <c r="Z359" s="35">
        <f>X359*Dane!$D$7</f>
        <v>2328.2999999999997</v>
      </c>
      <c r="AA359" s="160">
        <f>X359*Dane!$D$8</f>
        <v>4656.5999999999995</v>
      </c>
      <c r="AB359" s="89"/>
      <c r="AC359" s="17"/>
      <c r="AD359" s="17"/>
    </row>
    <row r="360" spans="1:30" ht="29.25" customHeight="1">
      <c r="A360" s="178">
        <f t="shared" si="125"/>
        <v>357</v>
      </c>
      <c r="B360" s="11" t="s">
        <v>99</v>
      </c>
      <c r="C360" s="24" t="s">
        <v>248</v>
      </c>
      <c r="D360" s="30" t="s">
        <v>593</v>
      </c>
      <c r="E360" s="85"/>
      <c r="F360" s="12">
        <v>0</v>
      </c>
      <c r="G360" s="13">
        <v>13</v>
      </c>
      <c r="H360" s="13">
        <v>2</v>
      </c>
      <c r="I360" s="32">
        <v>362.95396500000004</v>
      </c>
      <c r="J360" s="14">
        <v>0</v>
      </c>
      <c r="K360" s="14">
        <f>F360*Dane!$C$14+G360*Dane!$C$15+H360*Dane!$C$16</f>
        <v>505</v>
      </c>
      <c r="L360" s="41">
        <f>F360*Dane!$F$14+G360*Dane!$F$15+H360*Dane!$F$17</f>
        <v>75</v>
      </c>
      <c r="M360" s="41">
        <f>F360*Dane!$H$14+G360*Dane!$H$15+H360*Dane!$H$16+(F360+G360+H360)*Dane!$C$22</f>
        <v>1080</v>
      </c>
      <c r="N360" s="15">
        <f t="shared" si="126"/>
        <v>2022.9539650000002</v>
      </c>
      <c r="O360" s="14">
        <f>IF(B360="W",N360*Dane!$D$2,N360*Dane!$H$2)</f>
        <v>404.59079300000008</v>
      </c>
      <c r="P360" s="14">
        <f t="shared" si="103"/>
        <v>2427.544758</v>
      </c>
      <c r="Q360" s="14">
        <f>IF(B360="W",N360*Dane!$C$23,N360*Dane!$C$23)</f>
        <v>0</v>
      </c>
      <c r="R360" s="14">
        <f>IF(B360="W",(N360*Dane!$D$3)-Q360,(N360*Dane!$H$3)-Q360)</f>
        <v>0</v>
      </c>
      <c r="S360" s="14">
        <f t="shared" si="127"/>
        <v>2427.544758</v>
      </c>
      <c r="T360" s="14">
        <f t="shared" si="104"/>
        <v>242.75447580000002</v>
      </c>
      <c r="U360" s="14">
        <f t="shared" si="105"/>
        <v>485.50895160000005</v>
      </c>
      <c r="V360" s="33">
        <f t="shared" si="106"/>
        <v>2670.2992337999999</v>
      </c>
      <c r="W360" s="34">
        <f t="shared" si="107"/>
        <v>2913.0537095999998</v>
      </c>
      <c r="X360" s="49">
        <v>6484</v>
      </c>
      <c r="Y360" s="159">
        <f>X360*Dane!$D$6</f>
        <v>972.59999999999991</v>
      </c>
      <c r="Z360" s="35">
        <f>X360*Dane!$D$7</f>
        <v>1945.1999999999998</v>
      </c>
      <c r="AA360" s="160">
        <f>X360*Dane!$D$8</f>
        <v>3890.3999999999996</v>
      </c>
      <c r="AB360" s="89"/>
      <c r="AC360" s="17"/>
      <c r="AD360" s="17"/>
    </row>
    <row r="361" spans="1:30" ht="29.25" customHeight="1">
      <c r="A361" s="178">
        <f t="shared" si="125"/>
        <v>358</v>
      </c>
      <c r="B361" s="11" t="s">
        <v>99</v>
      </c>
      <c r="C361" s="24" t="s">
        <v>249</v>
      </c>
      <c r="D361" s="30" t="s">
        <v>594</v>
      </c>
      <c r="E361" s="85"/>
      <c r="F361" s="12">
        <v>0</v>
      </c>
      <c r="G361" s="13">
        <v>19</v>
      </c>
      <c r="H361" s="13">
        <v>2.5</v>
      </c>
      <c r="I361" s="32">
        <v>2501.2732799999999</v>
      </c>
      <c r="J361" s="14">
        <v>0</v>
      </c>
      <c r="K361" s="14">
        <f>F361*Dane!$C$14+G361*Dane!$C$15+H361*Dane!$C$16</f>
        <v>722</v>
      </c>
      <c r="L361" s="41">
        <f>F361*Dane!$F$14+G361*Dane!$F$15+H361*Dane!$F$17</f>
        <v>107.5</v>
      </c>
      <c r="M361" s="41">
        <f>F361*Dane!$H$14+G361*Dane!$H$15+H361*Dane!$H$16+(F361+G361+H361)*Dane!$C$22</f>
        <v>1548</v>
      </c>
      <c r="N361" s="15">
        <f t="shared" si="126"/>
        <v>4878.7732799999994</v>
      </c>
      <c r="O361" s="14">
        <f>IF(B361="W",N361*Dane!$D$2,N361*Dane!$H$2)</f>
        <v>975.75465599999995</v>
      </c>
      <c r="P361" s="14">
        <f t="shared" si="103"/>
        <v>5854.5279359999995</v>
      </c>
      <c r="Q361" s="14">
        <f>IF(B361="W",N361*Dane!$C$23,N361*Dane!$C$23)</f>
        <v>0</v>
      </c>
      <c r="R361" s="14">
        <f>IF(B361="W",(N361*Dane!$D$3)-Q361,(N361*Dane!$H$3)-Q361)</f>
        <v>0</v>
      </c>
      <c r="S361" s="14">
        <f t="shared" si="127"/>
        <v>5854.5279359999995</v>
      </c>
      <c r="T361" s="14">
        <f t="shared" si="104"/>
        <v>585.45279359999995</v>
      </c>
      <c r="U361" s="14">
        <f t="shared" si="105"/>
        <v>1170.9055871999999</v>
      </c>
      <c r="V361" s="33">
        <f t="shared" si="106"/>
        <v>6439.9807295999999</v>
      </c>
      <c r="W361" s="34">
        <f t="shared" si="107"/>
        <v>7025.4335231999994</v>
      </c>
      <c r="X361" s="49" t="s">
        <v>2095</v>
      </c>
      <c r="Y361" s="159">
        <v>2479.8640057500002</v>
      </c>
      <c r="Z361" s="35">
        <v>4959.7280115000003</v>
      </c>
      <c r="AA361" s="160">
        <v>9919.4560230000006</v>
      </c>
      <c r="AB361" s="89"/>
      <c r="AC361" s="17"/>
      <c r="AD361" s="17"/>
    </row>
    <row r="362" spans="1:30" ht="29.25" customHeight="1">
      <c r="A362" s="178">
        <f t="shared" si="125"/>
        <v>359</v>
      </c>
      <c r="B362" s="11" t="s">
        <v>100</v>
      </c>
      <c r="C362" s="24" t="s">
        <v>1425</v>
      </c>
      <c r="D362" s="101" t="s">
        <v>1426</v>
      </c>
      <c r="E362" s="153"/>
      <c r="F362" s="31">
        <v>0</v>
      </c>
      <c r="G362" s="31">
        <v>0</v>
      </c>
      <c r="H362" s="31">
        <v>0</v>
      </c>
      <c r="I362" s="32">
        <v>619.89328499999999</v>
      </c>
      <c r="J362" s="14">
        <v>0</v>
      </c>
      <c r="K362" s="14">
        <f>F362*Dane!$C$14+G362*Dane!$C$15+H362*Dane!$C$16</f>
        <v>0</v>
      </c>
      <c r="L362" s="41">
        <f>F362*Dane!$F$14+G362*Dane!$F$15+H362*Dane!$F$17</f>
        <v>0</v>
      </c>
      <c r="M362" s="41">
        <f>F362*Dane!$H$14+G362*Dane!$H$15+H362*Dane!$H$16+(F362+G362+H362)*Dane!$C$22</f>
        <v>0</v>
      </c>
      <c r="N362" s="15">
        <f>SUM(I362:M362)</f>
        <v>619.89328499999999</v>
      </c>
      <c r="O362" s="14">
        <f>IF(B362="W",N362*Dane!$D$2,N362*Dane!$H$2)</f>
        <v>123.978657</v>
      </c>
      <c r="P362" s="14">
        <f>SUM(N362:O362)</f>
        <v>743.87194199999999</v>
      </c>
      <c r="Q362" s="14">
        <f>IF(B362="W",N362*Dane!$C$23,N362*Dane!$C$23)</f>
        <v>0</v>
      </c>
      <c r="R362" s="14">
        <f>IF(B362="W",(N362*Dane!$D$3)-Q362,(N362*Dane!$H$3)-Q362)</f>
        <v>0</v>
      </c>
      <c r="S362" s="14">
        <f>SUM(P362:R362)</f>
        <v>743.87194199999999</v>
      </c>
      <c r="T362" s="14">
        <f>S362*0.1</f>
        <v>74.387194199999996</v>
      </c>
      <c r="U362" s="14">
        <f>S362*0.2</f>
        <v>148.77438839999999</v>
      </c>
      <c r="V362" s="33">
        <f>SUM(S362:T362)</f>
        <v>818.25913619999994</v>
      </c>
      <c r="W362" s="34">
        <f>SUM(S362,U362)</f>
        <v>892.64633040000001</v>
      </c>
      <c r="X362" s="49">
        <v>820</v>
      </c>
      <c r="Y362" s="159"/>
      <c r="Z362" s="35"/>
      <c r="AA362" s="160"/>
      <c r="AB362" s="89"/>
      <c r="AC362" s="17"/>
      <c r="AD362" s="17"/>
    </row>
    <row r="363" spans="1:30" ht="29.25" customHeight="1">
      <c r="A363" s="178">
        <f t="shared" si="125"/>
        <v>360</v>
      </c>
      <c r="B363" s="11" t="s">
        <v>99</v>
      </c>
      <c r="C363" s="24" t="s">
        <v>850</v>
      </c>
      <c r="D363" s="30" t="s">
        <v>851</v>
      </c>
      <c r="E363" s="85"/>
      <c r="F363" s="12">
        <v>0</v>
      </c>
      <c r="G363" s="13">
        <v>3.5</v>
      </c>
      <c r="H363" s="13">
        <v>0.5</v>
      </c>
      <c r="I363" s="32">
        <v>254.66463000000002</v>
      </c>
      <c r="J363" s="14">
        <v>0</v>
      </c>
      <c r="K363" s="14">
        <f>F363*Dane!$C$14+G363*Dane!$C$15+H363*Dane!$C$16</f>
        <v>134.5</v>
      </c>
      <c r="L363" s="41">
        <f>F363*Dane!$F$14+G363*Dane!$F$15+H363*Dane!$F$17</f>
        <v>20</v>
      </c>
      <c r="M363" s="41">
        <f>F363*Dane!$H$14+G363*Dane!$H$15+H363*Dane!$H$16+(F363+G363+H363)*Dane!$C$22</f>
        <v>288</v>
      </c>
      <c r="N363" s="15">
        <f t="shared" si="126"/>
        <v>697.16462999999999</v>
      </c>
      <c r="O363" s="14">
        <f>IF(B363="W",N363*Dane!$D$2,N363*Dane!$H$2)</f>
        <v>139.43292600000001</v>
      </c>
      <c r="P363" s="14">
        <f t="shared" si="103"/>
        <v>836.59755599999994</v>
      </c>
      <c r="Q363" s="14">
        <f>IF(B363="W",N363*Dane!$C$23,N363*Dane!$C$23)</f>
        <v>0</v>
      </c>
      <c r="R363" s="14">
        <f>IF(B363="W",(N363*Dane!$D$3)-Q363,(N363*Dane!$H$3)-Q363)</f>
        <v>0</v>
      </c>
      <c r="S363" s="14">
        <f t="shared" si="127"/>
        <v>836.59755599999994</v>
      </c>
      <c r="T363" s="14">
        <f t="shared" si="104"/>
        <v>83.659755599999997</v>
      </c>
      <c r="U363" s="14">
        <f t="shared" si="105"/>
        <v>167.31951119999999</v>
      </c>
      <c r="V363" s="33">
        <f t="shared" si="106"/>
        <v>920.25731159999998</v>
      </c>
      <c r="W363" s="34">
        <f t="shared" si="107"/>
        <v>1003.9170671999999</v>
      </c>
      <c r="X363" s="49" t="s">
        <v>2095</v>
      </c>
      <c r="Y363" s="159">
        <v>399.75</v>
      </c>
      <c r="Z363" s="35">
        <v>799.5</v>
      </c>
      <c r="AA363" s="160">
        <v>1599</v>
      </c>
      <c r="AB363" s="89"/>
      <c r="AC363" s="17"/>
      <c r="AD363" s="17"/>
    </row>
    <row r="364" spans="1:30" ht="29.25" customHeight="1">
      <c r="A364" s="178">
        <f t="shared" si="125"/>
        <v>361</v>
      </c>
      <c r="B364" s="11" t="s">
        <v>99</v>
      </c>
      <c r="C364" s="24" t="s">
        <v>1894</v>
      </c>
      <c r="D364" s="30" t="s">
        <v>1893</v>
      </c>
      <c r="E364" s="85"/>
      <c r="F364" s="12">
        <v>0</v>
      </c>
      <c r="G364" s="31">
        <v>2.65</v>
      </c>
      <c r="H364" s="31">
        <v>0.5</v>
      </c>
      <c r="I364" s="32">
        <v>251.74578</v>
      </c>
      <c r="J364" s="14">
        <v>0</v>
      </c>
      <c r="K364" s="14">
        <f>F364*Dane!$C$14+G364*Dane!$C$15+H364*Dane!$C$16</f>
        <v>106.45</v>
      </c>
      <c r="L364" s="41">
        <f>F364*Dane!$F$14+G364*Dane!$F$15+H364*Dane!$F$17</f>
        <v>15.75</v>
      </c>
      <c r="M364" s="41">
        <f>F364*Dane!$H$14+G364*Dane!$H$15+H364*Dane!$H$16+(F364+G364+H364)*Dane!$C$22</f>
        <v>226.79999999999998</v>
      </c>
      <c r="N364" s="15">
        <f t="shared" si="126"/>
        <v>600.74577999999997</v>
      </c>
      <c r="O364" s="14">
        <f>IF(B364="W",N364*Dane!$D$2,N364*Dane!$H$2)</f>
        <v>120.149156</v>
      </c>
      <c r="P364" s="14">
        <f>SUM(N364:O364)</f>
        <v>720.89493599999992</v>
      </c>
      <c r="Q364" s="14">
        <f>IF(B364="W",N364*Dane!$C$23,N364*Dane!$C$23)</f>
        <v>0</v>
      </c>
      <c r="R364" s="14">
        <f>IF(B364="W",(N364*Dane!$D$3)-Q364,(N364*Dane!$H$3)-Q364)</f>
        <v>0</v>
      </c>
      <c r="S364" s="14">
        <f t="shared" si="127"/>
        <v>720.89493599999992</v>
      </c>
      <c r="T364" s="14">
        <f>S364*0.1</f>
        <v>72.089493599999997</v>
      </c>
      <c r="U364" s="14">
        <f>S364*0.2</f>
        <v>144.17898719999999</v>
      </c>
      <c r="V364" s="33">
        <f>SUM(S364:T364)</f>
        <v>792.98442959999988</v>
      </c>
      <c r="W364" s="34">
        <f>SUM(S364,U364)</f>
        <v>865.07392319999985</v>
      </c>
      <c r="X364" s="49">
        <v>2665</v>
      </c>
      <c r="Y364" s="159">
        <f>X364*Dane!$D$6</f>
        <v>399.75</v>
      </c>
      <c r="Z364" s="35">
        <f>X364*Dane!$D$7</f>
        <v>799.5</v>
      </c>
      <c r="AA364" s="160">
        <f>X364*Dane!$D$8</f>
        <v>1599</v>
      </c>
      <c r="AB364" s="89"/>
      <c r="AC364" s="17"/>
      <c r="AD364" s="17"/>
    </row>
    <row r="365" spans="1:30" ht="29.25" customHeight="1">
      <c r="A365" s="178">
        <f t="shared" si="125"/>
        <v>362</v>
      </c>
      <c r="B365" s="11" t="s">
        <v>100</v>
      </c>
      <c r="C365" s="24" t="s">
        <v>1737</v>
      </c>
      <c r="D365" s="36" t="s">
        <v>606</v>
      </c>
      <c r="E365" s="86"/>
      <c r="F365" s="12">
        <v>0</v>
      </c>
      <c r="G365" s="31">
        <v>0</v>
      </c>
      <c r="H365" s="31">
        <v>0</v>
      </c>
      <c r="I365" s="32">
        <v>3522.75</v>
      </c>
      <c r="J365" s="14">
        <v>0</v>
      </c>
      <c r="K365" s="14">
        <f>F365*Dane!$C$14+G365*Dane!$C$15+H365*Dane!$C$16</f>
        <v>0</v>
      </c>
      <c r="L365" s="41">
        <f>F365*Dane!$F$14+G365*Dane!$F$15+H365*Dane!$F$17</f>
        <v>0</v>
      </c>
      <c r="M365" s="41">
        <f>F365*Dane!$H$14+G365*Dane!$H$15+H365*Dane!$H$16+(F365+G365+H365)*Dane!$C$22</f>
        <v>0</v>
      </c>
      <c r="N365" s="15">
        <f>SUM(I365:M365)</f>
        <v>3522.75</v>
      </c>
      <c r="O365" s="14">
        <f>IF(B365="W",N365*Dane!$D$2,N365*Dane!$H$2)</f>
        <v>704.55000000000007</v>
      </c>
      <c r="P365" s="14">
        <f>SUM(N365:O365)</f>
        <v>4227.3</v>
      </c>
      <c r="Q365" s="14">
        <f>IF(B365="W",N365*Dane!$C$23,N365*Dane!$C$23)</f>
        <v>0</v>
      </c>
      <c r="R365" s="14">
        <f>IF(B365="W",(N365*Dane!$D$3)-Q365,(N365*Dane!$H$3)-Q365)</f>
        <v>0</v>
      </c>
      <c r="S365" s="14">
        <f>SUM(P365:R365)</f>
        <v>4227.3</v>
      </c>
      <c r="T365" s="14">
        <f>S365*0.1</f>
        <v>422.73</v>
      </c>
      <c r="U365" s="14">
        <f>S365*0.2</f>
        <v>845.46</v>
      </c>
      <c r="V365" s="33">
        <f>SUM(S365:T365)</f>
        <v>4650.0300000000007</v>
      </c>
      <c r="W365" s="34">
        <f>SUM(S365,U365)</f>
        <v>5072.76</v>
      </c>
      <c r="X365" s="49">
        <v>4884</v>
      </c>
      <c r="Y365" s="159"/>
      <c r="Z365" s="35"/>
      <c r="AA365" s="160"/>
      <c r="AB365" s="89"/>
      <c r="AC365" s="17"/>
      <c r="AD365" s="17"/>
    </row>
    <row r="366" spans="1:30" ht="29.25" customHeight="1">
      <c r="A366" s="178">
        <f t="shared" si="125"/>
        <v>363</v>
      </c>
      <c r="B366" s="11" t="s">
        <v>99</v>
      </c>
      <c r="C366" s="24" t="s">
        <v>2056</v>
      </c>
      <c r="D366" s="36" t="s">
        <v>2041</v>
      </c>
      <c r="E366" s="86"/>
      <c r="F366" s="12">
        <v>0</v>
      </c>
      <c r="G366" s="31">
        <v>2</v>
      </c>
      <c r="H366" s="31">
        <v>0.5</v>
      </c>
      <c r="I366" s="32">
        <v>276.93</v>
      </c>
      <c r="J366" s="14">
        <v>0</v>
      </c>
      <c r="K366" s="14">
        <f>F366*Dane!$C$14+G366*Dane!$C$15+H366*Dane!$C$16</f>
        <v>85</v>
      </c>
      <c r="L366" s="41">
        <f>F366*Dane!$F$14+G366*Dane!$F$15+H366*Dane!$F$17</f>
        <v>12.5</v>
      </c>
      <c r="M366" s="41">
        <f>F366*Dane!$H$14+G366*Dane!$H$15+H366*Dane!$H$16+(F366+G366+H366)*Dane!$C$22</f>
        <v>180</v>
      </c>
      <c r="N366" s="15">
        <f t="shared" ref="N366" si="130">SUM(I366:M366)</f>
        <v>554.43000000000006</v>
      </c>
      <c r="O366" s="14">
        <f>IF(B366="W",N366*Dane!$D$2,N366*Dane!$H$2)</f>
        <v>110.88600000000002</v>
      </c>
      <c r="P366" s="14">
        <f t="shared" ref="P366" si="131">SUM(N366:O366)</f>
        <v>665.31600000000003</v>
      </c>
      <c r="Q366" s="14">
        <f>IF(B366="W",N366*Dane!$C$23,N366*Dane!$C$23)</f>
        <v>0</v>
      </c>
      <c r="R366" s="14">
        <f>IF(B366="W",(N366*Dane!$D$3)-Q366,(N366*Dane!$H$3)-Q366)</f>
        <v>0</v>
      </c>
      <c r="S366" s="14">
        <f t="shared" ref="S366" si="132">SUM(P366:R366)</f>
        <v>665.31600000000003</v>
      </c>
      <c r="T366" s="14">
        <f t="shared" ref="T366" si="133">S366*0.1</f>
        <v>66.531600000000012</v>
      </c>
      <c r="U366" s="14">
        <f t="shared" ref="U366" si="134">S366*0.2</f>
        <v>133.06320000000002</v>
      </c>
      <c r="V366" s="33">
        <f t="shared" ref="V366" si="135">SUM(S366:T366)</f>
        <v>731.84760000000006</v>
      </c>
      <c r="W366" s="34">
        <f t="shared" ref="W366" si="136">SUM(S366,U366)</f>
        <v>798.37920000000008</v>
      </c>
      <c r="X366" s="49">
        <v>1545</v>
      </c>
      <c r="Y366" s="159">
        <f>X366*Dane!$D$6</f>
        <v>231.75</v>
      </c>
      <c r="Z366" s="35">
        <f>X366*Dane!$D$7</f>
        <v>463.5</v>
      </c>
      <c r="AA366" s="160">
        <f>X366*Dane!$D$8</f>
        <v>927</v>
      </c>
      <c r="AB366" s="89"/>
      <c r="AC366" s="17"/>
      <c r="AD366" s="17"/>
    </row>
    <row r="367" spans="1:30" ht="29.25" customHeight="1">
      <c r="A367" s="178">
        <f t="shared" si="125"/>
        <v>364</v>
      </c>
      <c r="B367" s="11" t="s">
        <v>100</v>
      </c>
      <c r="C367" s="24" t="s">
        <v>250</v>
      </c>
      <c r="D367" s="36" t="s">
        <v>595</v>
      </c>
      <c r="E367" s="86"/>
      <c r="F367" s="12">
        <v>0</v>
      </c>
      <c r="G367" s="31">
        <v>0</v>
      </c>
      <c r="H367" s="31">
        <v>0</v>
      </c>
      <c r="I367" s="32">
        <v>4434.2788380660004</v>
      </c>
      <c r="J367" s="14">
        <v>0</v>
      </c>
      <c r="K367" s="14">
        <f>F367*Dane!$C$14+G367*Dane!$C$15+H367*Dane!$C$16</f>
        <v>0</v>
      </c>
      <c r="L367" s="41">
        <f>F367*Dane!$F$14+G367*Dane!$F$15+H367*Dane!$F$17</f>
        <v>0</v>
      </c>
      <c r="M367" s="41">
        <f>F367*Dane!$H$14+G367*Dane!$H$15+H367*Dane!$H$16+(F367+G367+H367)*Dane!$C$22</f>
        <v>0</v>
      </c>
      <c r="N367" s="15">
        <f t="shared" si="126"/>
        <v>4434.2788380660004</v>
      </c>
      <c r="O367" s="14">
        <f>IF(B367="W",N367*Dane!$D$2,N367*Dane!$H$2)</f>
        <v>886.8557676132001</v>
      </c>
      <c r="P367" s="14">
        <f t="shared" si="103"/>
        <v>5321.1346056792008</v>
      </c>
      <c r="Q367" s="14">
        <f>IF(B367="W",N367*Dane!$C$23,N367*Dane!$C$23)</f>
        <v>0</v>
      </c>
      <c r="R367" s="14">
        <f>IF(B367="W",(N367*Dane!$D$3)-Q367,(N367*Dane!$H$3)-Q367)</f>
        <v>0</v>
      </c>
      <c r="S367" s="14">
        <f t="shared" si="127"/>
        <v>5321.1346056792008</v>
      </c>
      <c r="T367" s="14">
        <f t="shared" si="104"/>
        <v>532.11346056792013</v>
      </c>
      <c r="U367" s="14">
        <f t="shared" si="105"/>
        <v>1064.2269211358403</v>
      </c>
      <c r="V367" s="33">
        <f t="shared" si="106"/>
        <v>5853.2480662471207</v>
      </c>
      <c r="W367" s="34">
        <f t="shared" si="107"/>
        <v>6385.3615268150406</v>
      </c>
      <c r="X367" s="49">
        <v>17332</v>
      </c>
      <c r="Y367" s="159">
        <f>X367*Dane!$D$6</f>
        <v>2599.7999999999997</v>
      </c>
      <c r="Z367" s="35"/>
      <c r="AA367" s="160"/>
      <c r="AB367" s="89"/>
      <c r="AC367" s="17"/>
      <c r="AD367" s="17"/>
    </row>
    <row r="368" spans="1:30" ht="29.25" customHeight="1">
      <c r="A368" s="178">
        <f t="shared" si="125"/>
        <v>365</v>
      </c>
      <c r="B368" s="11" t="s">
        <v>99</v>
      </c>
      <c r="C368" s="24" t="s">
        <v>1808</v>
      </c>
      <c r="D368" s="30" t="s">
        <v>1807</v>
      </c>
      <c r="E368" s="85"/>
      <c r="F368" s="12">
        <v>0</v>
      </c>
      <c r="G368" s="13">
        <v>2.8</v>
      </c>
      <c r="H368" s="13">
        <v>0.3</v>
      </c>
      <c r="I368" s="32">
        <v>486.00865499999998</v>
      </c>
      <c r="J368" s="14">
        <v>0</v>
      </c>
      <c r="K368" s="14">
        <f>F368*Dane!$C$14+G368*Dane!$C$15+H368*Dane!$C$16</f>
        <v>103.8</v>
      </c>
      <c r="L368" s="41">
        <f>F368*Dane!$F$14+G368*Dane!$F$15+H368*Dane!$F$17</f>
        <v>15.5</v>
      </c>
      <c r="M368" s="41">
        <f>F368*Dane!$H$14+G368*Dane!$H$15+H368*Dane!$H$16+(F368+G368+H368)*Dane!$C$22</f>
        <v>223.2</v>
      </c>
      <c r="N368" s="15">
        <f>SUM(I368:M368)</f>
        <v>828.50865499999986</v>
      </c>
      <c r="O368" s="14">
        <f>IF(B368="W",N368*Dane!$D$2,N368*Dane!$H$2)</f>
        <v>165.701731</v>
      </c>
      <c r="P368" s="14">
        <f>SUM(N368:O368)</f>
        <v>994.21038599999986</v>
      </c>
      <c r="Q368" s="14">
        <f>IF(B368="W",N368*Dane!$C$23,N368*Dane!$C$23)</f>
        <v>0</v>
      </c>
      <c r="R368" s="14">
        <f>IF(B368="W",(N368*Dane!$D$3)-Q368,(N368*Dane!$H$3)-Q368)</f>
        <v>0</v>
      </c>
      <c r="S368" s="14">
        <f>SUM(P368:R368)</f>
        <v>994.21038599999986</v>
      </c>
      <c r="T368" s="14">
        <f>S368*0.1</f>
        <v>99.421038599999989</v>
      </c>
      <c r="U368" s="14">
        <f>S368*0.2</f>
        <v>198.84207719999998</v>
      </c>
      <c r="V368" s="33">
        <f>SUM(S368:T368)</f>
        <v>1093.6314245999999</v>
      </c>
      <c r="W368" s="34">
        <f>SUM(S368,U368)</f>
        <v>1193.0524631999999</v>
      </c>
      <c r="X368" s="49">
        <v>1307.4541979399999</v>
      </c>
      <c r="Y368" s="159">
        <f>X368*Dane!$D$6</f>
        <v>196.11812969099998</v>
      </c>
      <c r="Z368" s="35">
        <f>X368*Dane!$D$7</f>
        <v>392.23625938199996</v>
      </c>
      <c r="AA368" s="160">
        <f>X368*Dane!$D$8</f>
        <v>784.47251876399991</v>
      </c>
      <c r="AB368" s="89"/>
      <c r="AC368" s="17"/>
      <c r="AD368" s="17"/>
    </row>
    <row r="369" spans="1:30" ht="29.25" customHeight="1">
      <c r="A369" s="178">
        <f t="shared" si="125"/>
        <v>366</v>
      </c>
      <c r="B369" s="11" t="s">
        <v>100</v>
      </c>
      <c r="C369" s="24" t="s">
        <v>251</v>
      </c>
      <c r="D369" s="36" t="s">
        <v>509</v>
      </c>
      <c r="E369" s="86"/>
      <c r="F369" s="12">
        <v>0</v>
      </c>
      <c r="G369" s="31">
        <v>0</v>
      </c>
      <c r="H369" s="31">
        <v>0</v>
      </c>
      <c r="I369" s="32">
        <v>1890.9014850000001</v>
      </c>
      <c r="J369" s="14">
        <v>0</v>
      </c>
      <c r="K369" s="14">
        <f>F369*Dane!$C$14+G369*Dane!$C$15+H369*Dane!$C$16</f>
        <v>0</v>
      </c>
      <c r="L369" s="41">
        <f>F369*Dane!$F$14+G369*Dane!$F$15+H369*Dane!$F$17</f>
        <v>0</v>
      </c>
      <c r="M369" s="41">
        <f>F369*Dane!$H$14+G369*Dane!$H$15+H369*Dane!$H$16+(F369+G369+H369)*Dane!$C$22</f>
        <v>0</v>
      </c>
      <c r="N369" s="15">
        <f t="shared" si="126"/>
        <v>1890.9014850000001</v>
      </c>
      <c r="O369" s="14">
        <f>IF(B369="W",N369*Dane!$D$2,N369*Dane!$H$2)</f>
        <v>378.18029700000005</v>
      </c>
      <c r="P369" s="14">
        <f t="shared" si="103"/>
        <v>2269.0817820000002</v>
      </c>
      <c r="Q369" s="14">
        <f>IF(B369="W",N369*Dane!$C$23,N369*Dane!$C$23)</f>
        <v>0</v>
      </c>
      <c r="R369" s="14">
        <f>IF(B369="W",(N369*Dane!$D$3)-Q369,(N369*Dane!$H$3)-Q369)</f>
        <v>0</v>
      </c>
      <c r="S369" s="14">
        <f t="shared" si="127"/>
        <v>2269.0817820000002</v>
      </c>
      <c r="T369" s="14">
        <f t="shared" si="104"/>
        <v>226.90817820000004</v>
      </c>
      <c r="U369" s="14">
        <f t="shared" si="105"/>
        <v>453.81635640000007</v>
      </c>
      <c r="V369" s="33">
        <f t="shared" si="106"/>
        <v>2495.9899602</v>
      </c>
      <c r="W369" s="34">
        <f t="shared" si="107"/>
        <v>2722.8981384000003</v>
      </c>
      <c r="X369" s="49">
        <v>6453</v>
      </c>
      <c r="Y369" s="159">
        <f>X369*Dane!$D$6</f>
        <v>967.94999999999993</v>
      </c>
      <c r="Z369" s="35">
        <f>X369*Dane!$D$7</f>
        <v>1935.8999999999999</v>
      </c>
      <c r="AA369" s="160">
        <f>X369*Dane!$D$8</f>
        <v>3871.7999999999997</v>
      </c>
      <c r="AB369" s="89"/>
      <c r="AC369" s="17"/>
      <c r="AD369" s="17"/>
    </row>
    <row r="370" spans="1:30" ht="29.25" customHeight="1">
      <c r="A370" s="178">
        <f t="shared" si="125"/>
        <v>367</v>
      </c>
      <c r="B370" s="11" t="s">
        <v>100</v>
      </c>
      <c r="C370" s="24" t="s">
        <v>252</v>
      </c>
      <c r="D370" s="36" t="s">
        <v>596</v>
      </c>
      <c r="E370" s="86"/>
      <c r="F370" s="12">
        <v>0</v>
      </c>
      <c r="G370" s="31">
        <v>0</v>
      </c>
      <c r="H370" s="31">
        <v>0</v>
      </c>
      <c r="I370" s="32">
        <v>414.27540000000005</v>
      </c>
      <c r="J370" s="14">
        <v>0</v>
      </c>
      <c r="K370" s="14">
        <f>F370*Dane!$C$14+G370*Dane!$C$15+H370*Dane!$C$16</f>
        <v>0</v>
      </c>
      <c r="L370" s="41">
        <f>F370*Dane!$F$14+G370*Dane!$F$15+H370*Dane!$F$17</f>
        <v>0</v>
      </c>
      <c r="M370" s="41">
        <f>F370*Dane!$H$14+G370*Dane!$H$15+H370*Dane!$H$16+(F370+G370+H370)*Dane!$C$22</f>
        <v>0</v>
      </c>
      <c r="N370" s="15">
        <f t="shared" si="126"/>
        <v>414.27540000000005</v>
      </c>
      <c r="O370" s="14">
        <f>IF(B370="W",N370*Dane!$D$2,N370*Dane!$H$2)</f>
        <v>82.855080000000015</v>
      </c>
      <c r="P370" s="14">
        <f t="shared" si="103"/>
        <v>497.13048000000003</v>
      </c>
      <c r="Q370" s="14">
        <f>IF(B370="W",N370*Dane!$C$23,N370*Dane!$C$23)</f>
        <v>0</v>
      </c>
      <c r="R370" s="14">
        <f>IF(B370="W",(N370*Dane!$D$3)-Q370,(N370*Dane!$H$3)-Q370)</f>
        <v>0</v>
      </c>
      <c r="S370" s="14">
        <f t="shared" si="127"/>
        <v>497.13048000000003</v>
      </c>
      <c r="T370" s="14">
        <f t="shared" si="104"/>
        <v>49.713048000000008</v>
      </c>
      <c r="U370" s="14">
        <f t="shared" si="105"/>
        <v>99.426096000000015</v>
      </c>
      <c r="V370" s="33">
        <f t="shared" si="106"/>
        <v>546.84352799999999</v>
      </c>
      <c r="W370" s="34">
        <f t="shared" si="107"/>
        <v>596.55657600000006</v>
      </c>
      <c r="X370" s="49">
        <v>1249</v>
      </c>
      <c r="Y370" s="159">
        <f>X370*Dane!$D$6</f>
        <v>187.35</v>
      </c>
      <c r="Z370" s="35">
        <f>X370*Dane!$D$7</f>
        <v>374.7</v>
      </c>
      <c r="AA370" s="160">
        <f>X370*Dane!$D$8</f>
        <v>749.4</v>
      </c>
      <c r="AB370" s="89"/>
      <c r="AC370" s="17"/>
      <c r="AD370" s="17"/>
    </row>
    <row r="371" spans="1:30" ht="29.25" customHeight="1">
      <c r="A371" s="178">
        <f t="shared" si="125"/>
        <v>368</v>
      </c>
      <c r="B371" s="11" t="s">
        <v>99</v>
      </c>
      <c r="C371" s="24" t="s">
        <v>253</v>
      </c>
      <c r="D371" s="30" t="s">
        <v>597</v>
      </c>
      <c r="E371" s="85"/>
      <c r="F371" s="12">
        <v>12</v>
      </c>
      <c r="G371" s="13">
        <v>0</v>
      </c>
      <c r="H371" s="13">
        <v>4</v>
      </c>
      <c r="I371" s="32">
        <v>5048.64426</v>
      </c>
      <c r="J371" s="14">
        <v>0</v>
      </c>
      <c r="K371" s="14">
        <f>F371*Dane!$C$14+G371*Dane!$C$15+H371*Dane!$C$16</f>
        <v>548</v>
      </c>
      <c r="L371" s="41">
        <f>F371*Dane!$F$14+G371*Dane!$F$15+H371*Dane!$F$17</f>
        <v>200</v>
      </c>
      <c r="M371" s="41">
        <f>F371*Dane!$H$14+G371*Dane!$H$15+H371*Dane!$H$16+(F371+G371+H371)*Dane!$C$22</f>
        <v>1152</v>
      </c>
      <c r="N371" s="15">
        <f t="shared" si="126"/>
        <v>6948.64426</v>
      </c>
      <c r="O371" s="14">
        <f>IF(B371="W",N371*Dane!$D$2,N371*Dane!$H$2)</f>
        <v>1389.7288520000002</v>
      </c>
      <c r="P371" s="14">
        <f t="shared" si="103"/>
        <v>8338.3731120000011</v>
      </c>
      <c r="Q371" s="14">
        <f>IF(B371="W",N371*Dane!$C$23,N371*Dane!$C$23)</f>
        <v>0</v>
      </c>
      <c r="R371" s="14">
        <f>IF(B371="W",(N371*Dane!$D$3)-Q371,(N371*Dane!$H$3)-Q371)</f>
        <v>0</v>
      </c>
      <c r="S371" s="14">
        <f t="shared" si="127"/>
        <v>8338.3731120000011</v>
      </c>
      <c r="T371" s="14">
        <f t="shared" si="104"/>
        <v>833.83731120000016</v>
      </c>
      <c r="U371" s="14">
        <f t="shared" si="105"/>
        <v>1667.6746224000003</v>
      </c>
      <c r="V371" s="33">
        <f t="shared" si="106"/>
        <v>9172.210423200002</v>
      </c>
      <c r="W371" s="34">
        <f t="shared" si="107"/>
        <v>10006.047734400001</v>
      </c>
      <c r="X371" s="49">
        <v>12976</v>
      </c>
      <c r="Y371" s="159">
        <f>X371*Dane!$D$6</f>
        <v>1946.3999999999999</v>
      </c>
      <c r="Z371" s="35">
        <f>X371*Dane!$D$7</f>
        <v>3892.7999999999997</v>
      </c>
      <c r="AA371" s="160">
        <f>X371*Dane!$D$8</f>
        <v>7785.5999999999995</v>
      </c>
      <c r="AB371" s="89"/>
      <c r="AC371" s="17"/>
      <c r="AD371" s="17"/>
    </row>
    <row r="372" spans="1:30" ht="29.25" customHeight="1">
      <c r="A372" s="178">
        <f t="shared" si="125"/>
        <v>369</v>
      </c>
      <c r="B372" s="11" t="s">
        <v>99</v>
      </c>
      <c r="C372" s="24" t="s">
        <v>254</v>
      </c>
      <c r="D372" s="30" t="s">
        <v>1882</v>
      </c>
      <c r="E372" s="85"/>
      <c r="F372" s="12">
        <v>36</v>
      </c>
      <c r="G372" s="13">
        <v>6.14</v>
      </c>
      <c r="H372" s="13">
        <v>7.22</v>
      </c>
      <c r="I372" s="32">
        <v>42396.3969</v>
      </c>
      <c r="J372" s="14">
        <v>0</v>
      </c>
      <c r="K372" s="14">
        <f>F372*Dane!$C$14+G372*Dane!$C$15+H372*Dane!$C$16</f>
        <v>1664.98</v>
      </c>
      <c r="L372" s="41">
        <f>F372*Dane!$F$14+G372*Dane!$F$15+H372*Dane!$F$17</f>
        <v>606.80000000000007</v>
      </c>
      <c r="M372" s="41">
        <f>F372*Dane!$H$14+G372*Dane!$H$15+H372*Dane!$H$16+(F372+G372+H372)*Dane!$C$22</f>
        <v>3553.92</v>
      </c>
      <c r="N372" s="15">
        <f t="shared" si="126"/>
        <v>48222.096900000004</v>
      </c>
      <c r="O372" s="14">
        <f>IF(B372="W",N372*Dane!$D$2,N372*Dane!$H$2)</f>
        <v>9644.4193800000012</v>
      </c>
      <c r="P372" s="14">
        <f t="shared" si="103"/>
        <v>57866.516280000003</v>
      </c>
      <c r="Q372" s="14">
        <f>IF(B372="W",N372*Dane!$C$23,N372*Dane!$C$23)</f>
        <v>0</v>
      </c>
      <c r="R372" s="14">
        <f>IF(B372="W",(N372*Dane!$D$3)-Q372,(N372*Dane!$H$3)-Q372)</f>
        <v>0</v>
      </c>
      <c r="S372" s="14">
        <f t="shared" si="127"/>
        <v>57866.516280000003</v>
      </c>
      <c r="T372" s="14">
        <f t="shared" si="104"/>
        <v>5786.6516280000005</v>
      </c>
      <c r="U372" s="14">
        <f t="shared" si="105"/>
        <v>11573.303256000001</v>
      </c>
      <c r="V372" s="33">
        <f t="shared" si="106"/>
        <v>63653.167908000003</v>
      </c>
      <c r="W372" s="34">
        <f t="shared" si="107"/>
        <v>69439.81953600001</v>
      </c>
      <c r="X372" s="49">
        <v>74923.380961200004</v>
      </c>
      <c r="Y372" s="159">
        <f>X372*Dane!$D$6</f>
        <v>11238.507144180001</v>
      </c>
      <c r="Z372" s="35">
        <f>X372*Dane!$D$7</f>
        <v>22477.014288360002</v>
      </c>
      <c r="AA372" s="160">
        <f>X372*Dane!$D$8</f>
        <v>44954.028576720004</v>
      </c>
      <c r="AB372" s="89"/>
      <c r="AC372" s="17"/>
      <c r="AD372" s="17"/>
    </row>
    <row r="373" spans="1:30" ht="29.25" customHeight="1">
      <c r="A373" s="178">
        <f t="shared" si="125"/>
        <v>370</v>
      </c>
      <c r="B373" s="11" t="s">
        <v>99</v>
      </c>
      <c r="C373" s="24" t="s">
        <v>1909</v>
      </c>
      <c r="D373" s="30" t="s">
        <v>1908</v>
      </c>
      <c r="E373" s="85"/>
      <c r="F373" s="12">
        <v>26</v>
      </c>
      <c r="G373" s="13">
        <v>0.75</v>
      </c>
      <c r="H373" s="13">
        <v>4.25</v>
      </c>
      <c r="I373" s="32">
        <v>20366.004119999998</v>
      </c>
      <c r="J373" s="14">
        <v>0</v>
      </c>
      <c r="K373" s="14">
        <f>F373*Dane!$C$14+G373*Dane!$C$15+H373*Dane!$C$16</f>
        <v>1044.25</v>
      </c>
      <c r="L373" s="41">
        <f>F373*Dane!$F$14+G373*Dane!$F$15+H373*Dane!$F$17</f>
        <v>415</v>
      </c>
      <c r="M373" s="41">
        <f>F373*Dane!$H$14+G373*Dane!$H$15+H373*Dane!$H$16+(F373+G373+H373)*Dane!$C$22</f>
        <v>2232</v>
      </c>
      <c r="N373" s="15">
        <f t="shared" si="126"/>
        <v>24057.254119999998</v>
      </c>
      <c r="O373" s="14">
        <f>IF(B373="W",N373*Dane!$D$2,N373*Dane!$H$2)</f>
        <v>4811.4508239999996</v>
      </c>
      <c r="P373" s="14">
        <f>SUM(N373:O373)</f>
        <v>28868.704943999997</v>
      </c>
      <c r="Q373" s="14">
        <f>IF(B373="W",N373*Dane!$C$23,N373*Dane!$C$23)</f>
        <v>0</v>
      </c>
      <c r="R373" s="14">
        <f>IF(B373="W",(N373*Dane!$D$3)-Q373,(N373*Dane!$H$3)-Q373)</f>
        <v>0</v>
      </c>
      <c r="S373" s="14">
        <f t="shared" si="127"/>
        <v>28868.704943999997</v>
      </c>
      <c r="T373" s="14">
        <f>S373*0.1</f>
        <v>2886.8704944000001</v>
      </c>
      <c r="U373" s="14">
        <f>S373*0.2</f>
        <v>5773.7409888000002</v>
      </c>
      <c r="V373" s="33">
        <f>SUM(S373:T373)</f>
        <v>31755.575438399996</v>
      </c>
      <c r="W373" s="34">
        <f>SUM(S373,U373)</f>
        <v>34642.445932799994</v>
      </c>
      <c r="X373" s="49">
        <v>37474.764377759995</v>
      </c>
      <c r="Y373" s="159">
        <f>X373*Dane!$D$6</f>
        <v>5621.2146566639994</v>
      </c>
      <c r="Z373" s="35">
        <f>X373*Dane!$D$7</f>
        <v>11242.429313327999</v>
      </c>
      <c r="AA373" s="160">
        <f>X373*Dane!$D$8</f>
        <v>22484.858626655998</v>
      </c>
      <c r="AB373" s="89"/>
      <c r="AC373" s="17"/>
      <c r="AD373" s="17"/>
    </row>
    <row r="374" spans="1:30" ht="29.25" customHeight="1">
      <c r="A374" s="178">
        <f t="shared" si="125"/>
        <v>371</v>
      </c>
      <c r="B374" s="11" t="s">
        <v>99</v>
      </c>
      <c r="C374" s="24" t="s">
        <v>1911</v>
      </c>
      <c r="D374" s="30" t="s">
        <v>1910</v>
      </c>
      <c r="E374" s="85"/>
      <c r="F374" s="12">
        <v>45</v>
      </c>
      <c r="G374" s="13">
        <v>11.73</v>
      </c>
      <c r="H374" s="13">
        <v>6.79</v>
      </c>
      <c r="I374" s="32">
        <v>59277.032429999999</v>
      </c>
      <c r="J374" s="14">
        <v>0</v>
      </c>
      <c r="K374" s="14">
        <f>F374*Dane!$C$14+G374*Dane!$C$15+H374*Dane!$C$16</f>
        <v>2130.11</v>
      </c>
      <c r="L374" s="41">
        <f>F374*Dane!$F$14+G374*Dane!$F$15+H374*Dane!$F$17</f>
        <v>767.6</v>
      </c>
      <c r="M374" s="41">
        <f>F374*Dane!$H$14+G374*Dane!$H$15+H374*Dane!$H$16+(F374+G374+H374)*Dane!$C$22</f>
        <v>4573.4400000000005</v>
      </c>
      <c r="N374" s="15">
        <f t="shared" si="126"/>
        <v>66748.182430000001</v>
      </c>
      <c r="O374" s="14">
        <f>IF(B374="W",N374*Dane!$D$2,N374*Dane!$H$2)</f>
        <v>13349.636486000001</v>
      </c>
      <c r="P374" s="14">
        <f>SUM(N374:O374)</f>
        <v>80097.818916000004</v>
      </c>
      <c r="Q374" s="14">
        <f>IF(B374="W",N374*Dane!$C$23,N374*Dane!$C$23)</f>
        <v>0</v>
      </c>
      <c r="R374" s="14">
        <f>IF(B374="W",(N374*Dane!$D$3)-Q374,(N374*Dane!$H$3)-Q374)</f>
        <v>0</v>
      </c>
      <c r="S374" s="14">
        <f t="shared" si="127"/>
        <v>80097.818916000004</v>
      </c>
      <c r="T374" s="14">
        <f>S374*0.1</f>
        <v>8009.7818916000006</v>
      </c>
      <c r="U374" s="14">
        <f>S374*0.2</f>
        <v>16019.563783200001</v>
      </c>
      <c r="V374" s="33">
        <f>SUM(S374:T374)</f>
        <v>88107.6008076</v>
      </c>
      <c r="W374" s="34">
        <f>SUM(S374,U374)</f>
        <v>96117.38269920001</v>
      </c>
      <c r="X374" s="49">
        <v>104024.93812163999</v>
      </c>
      <c r="Y374" s="159">
        <f>X374*Dane!$D$6</f>
        <v>15603.740718245997</v>
      </c>
      <c r="Z374" s="35">
        <f>X374*Dane!$D$7</f>
        <v>31207.481436491995</v>
      </c>
      <c r="AA374" s="160">
        <f>X374*Dane!$D$8</f>
        <v>62414.96287298399</v>
      </c>
      <c r="AB374" s="89"/>
      <c r="AC374" s="17"/>
      <c r="AD374" s="17"/>
    </row>
    <row r="375" spans="1:30" ht="29.25" customHeight="1">
      <c r="A375" s="178">
        <f t="shared" si="125"/>
        <v>372</v>
      </c>
      <c r="B375" s="11" t="s">
        <v>99</v>
      </c>
      <c r="C375" s="24" t="s">
        <v>255</v>
      </c>
      <c r="D375" s="30" t="s">
        <v>598</v>
      </c>
      <c r="E375" s="85"/>
      <c r="F375" s="12">
        <v>26</v>
      </c>
      <c r="G375" s="13">
        <v>0</v>
      </c>
      <c r="H375" s="13">
        <v>4</v>
      </c>
      <c r="I375" s="32">
        <v>37168.404405000001</v>
      </c>
      <c r="J375" s="14">
        <v>0</v>
      </c>
      <c r="K375" s="14">
        <f>F375*Dane!$C$14+G375*Dane!$C$15+H375*Dane!$C$16</f>
        <v>1010</v>
      </c>
      <c r="L375" s="41">
        <f>F375*Dane!$F$14+G375*Dane!$F$15+H375*Dane!$F$17</f>
        <v>410</v>
      </c>
      <c r="M375" s="41">
        <f>F375*Dane!$H$14+G375*Dane!$H$15+H375*Dane!$H$16+(F375+G375+H375)*Dane!$C$22</f>
        <v>2160</v>
      </c>
      <c r="N375" s="15">
        <f t="shared" si="126"/>
        <v>40748.404405000001</v>
      </c>
      <c r="O375" s="14">
        <f>IF(B375="W",N375*Dane!$D$2,N375*Dane!$H$2)</f>
        <v>8149.6808810000002</v>
      </c>
      <c r="P375" s="14">
        <f t="shared" si="103"/>
        <v>48898.085286000001</v>
      </c>
      <c r="Q375" s="14">
        <f>IF(B375="W",N375*Dane!$C$23,N375*Dane!$C$23)</f>
        <v>0</v>
      </c>
      <c r="R375" s="14">
        <f>IF(B375="W",(N375*Dane!$D$3)-Q375,(N375*Dane!$H$3)-Q375)</f>
        <v>0</v>
      </c>
      <c r="S375" s="14">
        <f t="shared" si="127"/>
        <v>48898.085286000001</v>
      </c>
      <c r="T375" s="14">
        <f t="shared" si="104"/>
        <v>4889.8085286000005</v>
      </c>
      <c r="U375" s="14">
        <f t="shared" si="105"/>
        <v>9779.617057200001</v>
      </c>
      <c r="V375" s="33">
        <f t="shared" si="106"/>
        <v>53787.8938146</v>
      </c>
      <c r="W375" s="34">
        <f t="shared" si="107"/>
        <v>58677.702343199999</v>
      </c>
      <c r="X375" s="49">
        <v>71548</v>
      </c>
      <c r="Y375" s="159">
        <f>X375*Dane!$D$6</f>
        <v>10732.199999999999</v>
      </c>
      <c r="Z375" s="35">
        <f>X375*Dane!$D$7</f>
        <v>21464.399999999998</v>
      </c>
      <c r="AA375" s="160">
        <f>X375*Dane!$D$8</f>
        <v>42928.799999999996</v>
      </c>
      <c r="AB375" s="89"/>
      <c r="AC375" s="17"/>
      <c r="AD375" s="17"/>
    </row>
    <row r="376" spans="1:30" ht="29.25" customHeight="1">
      <c r="A376" s="178">
        <f t="shared" si="125"/>
        <v>373</v>
      </c>
      <c r="B376" s="11" t="s">
        <v>99</v>
      </c>
      <c r="C376" s="24" t="s">
        <v>256</v>
      </c>
      <c r="D376" s="30" t="s">
        <v>599</v>
      </c>
      <c r="E376" s="85"/>
      <c r="F376" s="12">
        <v>32</v>
      </c>
      <c r="G376" s="13">
        <v>0</v>
      </c>
      <c r="H376" s="13">
        <v>4</v>
      </c>
      <c r="I376" s="32">
        <v>50816.403495000006</v>
      </c>
      <c r="J376" s="14">
        <v>0</v>
      </c>
      <c r="K376" s="14">
        <f>F376*Dane!$C$14+G376*Dane!$C$15+H376*Dane!$C$16</f>
        <v>1208</v>
      </c>
      <c r="L376" s="41">
        <f>F376*Dane!$F$14+G376*Dane!$F$15+H376*Dane!$F$17</f>
        <v>500</v>
      </c>
      <c r="M376" s="41">
        <f>F376*Dane!$H$14+G376*Dane!$H$15+H376*Dane!$H$16+(F376+G376+H376)*Dane!$C$22</f>
        <v>2592</v>
      </c>
      <c r="N376" s="15">
        <f t="shared" si="126"/>
        <v>55116.403495000006</v>
      </c>
      <c r="O376" s="14">
        <f>IF(B376="W",N376*Dane!$D$2,N376*Dane!$H$2)</f>
        <v>11023.280699000003</v>
      </c>
      <c r="P376" s="14">
        <f t="shared" si="103"/>
        <v>66139.684194000001</v>
      </c>
      <c r="Q376" s="14">
        <f>IF(B376="W",N376*Dane!$C$23,N376*Dane!$C$23)</f>
        <v>0</v>
      </c>
      <c r="R376" s="14">
        <f>IF(B376="W",(N376*Dane!$D$3)-Q376,(N376*Dane!$H$3)-Q376)</f>
        <v>0</v>
      </c>
      <c r="S376" s="14">
        <f t="shared" si="127"/>
        <v>66139.684194000001</v>
      </c>
      <c r="T376" s="14">
        <f t="shared" si="104"/>
        <v>6613.9684194000001</v>
      </c>
      <c r="U376" s="14">
        <f t="shared" si="105"/>
        <v>13227.9368388</v>
      </c>
      <c r="V376" s="33">
        <f t="shared" si="106"/>
        <v>72753.652613400001</v>
      </c>
      <c r="W376" s="34">
        <f t="shared" si="107"/>
        <v>79367.621032800002</v>
      </c>
      <c r="X376" s="49">
        <v>96019</v>
      </c>
      <c r="Y376" s="159">
        <f>X376*Dane!$D$6</f>
        <v>14402.85</v>
      </c>
      <c r="Z376" s="35">
        <f>X376*Dane!$D$7</f>
        <v>28805.7</v>
      </c>
      <c r="AA376" s="160">
        <f>X376*Dane!$D$8</f>
        <v>57611.4</v>
      </c>
      <c r="AB376" s="89"/>
      <c r="AC376" s="17"/>
      <c r="AD376" s="17"/>
    </row>
    <row r="377" spans="1:30" ht="29.25" customHeight="1">
      <c r="A377" s="178">
        <f t="shared" si="125"/>
        <v>374</v>
      </c>
      <c r="B377" s="11" t="s">
        <v>100</v>
      </c>
      <c r="C377" s="24" t="s">
        <v>1738</v>
      </c>
      <c r="D377" s="36" t="s">
        <v>607</v>
      </c>
      <c r="E377" s="86"/>
      <c r="F377" s="12">
        <v>0</v>
      </c>
      <c r="G377" s="31">
        <v>0</v>
      </c>
      <c r="H377" s="31">
        <v>0</v>
      </c>
      <c r="I377" s="32">
        <v>1585.2375</v>
      </c>
      <c r="J377" s="14">
        <v>0</v>
      </c>
      <c r="K377" s="14">
        <f>F377*Dane!$C$14+G377*Dane!$C$15+H377*Dane!$C$16</f>
        <v>0</v>
      </c>
      <c r="L377" s="41">
        <f>F377*Dane!$F$14+G377*Dane!$F$15+H377*Dane!$F$17</f>
        <v>0</v>
      </c>
      <c r="M377" s="41">
        <f>F377*Dane!$H$14+G377*Dane!$H$15+H377*Dane!$H$16+(F377+G377+H377)*Dane!$C$22</f>
        <v>0</v>
      </c>
      <c r="N377" s="15">
        <f t="shared" si="126"/>
        <v>1585.2375</v>
      </c>
      <c r="O377" s="14">
        <f>IF(B377="W",N377*Dane!$D$2,N377*Dane!$H$2)</f>
        <v>317.04750000000001</v>
      </c>
      <c r="P377" s="14">
        <f t="shared" si="103"/>
        <v>1902.2849999999999</v>
      </c>
      <c r="Q377" s="14">
        <f>IF(B377="W",N377*Dane!$C$23,N377*Dane!$C$23)</f>
        <v>0</v>
      </c>
      <c r="R377" s="14">
        <f>IF(B377="W",(N377*Dane!$D$3)-Q377,(N377*Dane!$H$3)-Q377)</f>
        <v>0</v>
      </c>
      <c r="S377" s="14">
        <f t="shared" si="127"/>
        <v>1902.2849999999999</v>
      </c>
      <c r="T377" s="14">
        <f t="shared" si="104"/>
        <v>190.2285</v>
      </c>
      <c r="U377" s="14">
        <f t="shared" si="105"/>
        <v>380.45699999999999</v>
      </c>
      <c r="V377" s="33">
        <f t="shared" si="106"/>
        <v>2092.5135</v>
      </c>
      <c r="W377" s="34">
        <f t="shared" si="107"/>
        <v>2282.7419999999997</v>
      </c>
      <c r="X377" s="49">
        <v>1997.3992499999999</v>
      </c>
      <c r="Y377" s="159"/>
      <c r="Z377" s="35"/>
      <c r="AA377" s="160"/>
      <c r="AB377" s="89"/>
      <c r="AC377" s="17"/>
      <c r="AD377" s="17"/>
    </row>
    <row r="378" spans="1:30" ht="29.25" customHeight="1">
      <c r="A378" s="178">
        <f t="shared" si="125"/>
        <v>375</v>
      </c>
      <c r="B378" s="11" t="s">
        <v>100</v>
      </c>
      <c r="C378" s="24" t="s">
        <v>1739</v>
      </c>
      <c r="D378" s="36" t="s">
        <v>608</v>
      </c>
      <c r="E378" s="86"/>
      <c r="F378" s="12">
        <v>0</v>
      </c>
      <c r="G378" s="31">
        <v>0</v>
      </c>
      <c r="H378" s="31">
        <v>0</v>
      </c>
      <c r="I378" s="32">
        <v>1585.2375</v>
      </c>
      <c r="J378" s="14">
        <v>0</v>
      </c>
      <c r="K378" s="14">
        <f>F378*Dane!$C$14+G378*Dane!$C$15+H378*Dane!$C$16</f>
        <v>0</v>
      </c>
      <c r="L378" s="41">
        <f>F378*Dane!$F$14+G378*Dane!$F$15+H378*Dane!$F$17</f>
        <v>0</v>
      </c>
      <c r="M378" s="41">
        <f>F378*Dane!$H$14+G378*Dane!$H$15+H378*Dane!$H$16+(F378+G378+H378)*Dane!$C$22</f>
        <v>0</v>
      </c>
      <c r="N378" s="15">
        <f t="shared" si="126"/>
        <v>1585.2375</v>
      </c>
      <c r="O378" s="14">
        <f>IF(B378="W",N378*Dane!$D$2,N378*Dane!$H$2)</f>
        <v>317.04750000000001</v>
      </c>
      <c r="P378" s="14">
        <f t="shared" ref="P378:P440" si="137">SUM(N378:O378)</f>
        <v>1902.2849999999999</v>
      </c>
      <c r="Q378" s="14">
        <f>IF(B378="W",N378*Dane!$C$23,N378*Dane!$C$23)</f>
        <v>0</v>
      </c>
      <c r="R378" s="14">
        <f>IF(B378="W",(N378*Dane!$D$3)-Q378,(N378*Dane!$H$3)-Q378)</f>
        <v>0</v>
      </c>
      <c r="S378" s="14">
        <f t="shared" si="127"/>
        <v>1902.2849999999999</v>
      </c>
      <c r="T378" s="14">
        <f t="shared" ref="T378:T440" si="138">S378*0.1</f>
        <v>190.2285</v>
      </c>
      <c r="U378" s="14">
        <f t="shared" ref="U378:U440" si="139">S378*0.2</f>
        <v>380.45699999999999</v>
      </c>
      <c r="V378" s="33">
        <f t="shared" ref="V378:V440" si="140">SUM(S378:T378)</f>
        <v>2092.5135</v>
      </c>
      <c r="W378" s="34">
        <f t="shared" ref="W378:W440" si="141">SUM(S378,U378)</f>
        <v>2282.7419999999997</v>
      </c>
      <c r="X378" s="49">
        <v>2233</v>
      </c>
      <c r="Y378" s="159"/>
      <c r="Z378" s="35"/>
      <c r="AA378" s="160"/>
      <c r="AB378" s="89"/>
      <c r="AC378" s="17"/>
      <c r="AD378" s="17"/>
    </row>
    <row r="379" spans="1:30" ht="29.25" customHeight="1">
      <c r="A379" s="178">
        <f t="shared" si="125"/>
        <v>376</v>
      </c>
      <c r="B379" s="11" t="s">
        <v>100</v>
      </c>
      <c r="C379" s="24" t="s">
        <v>257</v>
      </c>
      <c r="D379" s="36" t="s">
        <v>509</v>
      </c>
      <c r="E379" s="86"/>
      <c r="F379" s="12">
        <v>0</v>
      </c>
      <c r="G379" s="31">
        <v>0</v>
      </c>
      <c r="H379" s="31">
        <v>0</v>
      </c>
      <c r="I379" s="32">
        <v>2.8182</v>
      </c>
      <c r="J379" s="14">
        <v>0</v>
      </c>
      <c r="K379" s="14">
        <f>F379*Dane!$C$14+G379*Dane!$C$15+H379*Dane!$C$16</f>
        <v>0</v>
      </c>
      <c r="L379" s="41">
        <f>F379*Dane!$F$14+G379*Dane!$F$15+H379*Dane!$F$17</f>
        <v>0</v>
      </c>
      <c r="M379" s="41">
        <f>F379*Dane!$H$14+G379*Dane!$H$15+H379*Dane!$H$16+(F379+G379+H379)*Dane!$C$22</f>
        <v>0</v>
      </c>
      <c r="N379" s="15">
        <f t="shared" si="126"/>
        <v>2.8182</v>
      </c>
      <c r="O379" s="14">
        <f>IF(B379="W",N379*Dane!$D$2,N379*Dane!$H$2)</f>
        <v>0.56364000000000003</v>
      </c>
      <c r="P379" s="14">
        <f t="shared" si="137"/>
        <v>3.38184</v>
      </c>
      <c r="Q379" s="14">
        <f>IF(B379="W",N379*Dane!$C$23,N379*Dane!$C$23)</f>
        <v>0</v>
      </c>
      <c r="R379" s="14">
        <f>IF(B379="W",(N379*Dane!$D$3)-Q379,(N379*Dane!$H$3)-Q379)</f>
        <v>0</v>
      </c>
      <c r="S379" s="14">
        <f t="shared" si="127"/>
        <v>3.38184</v>
      </c>
      <c r="T379" s="14">
        <f t="shared" si="138"/>
        <v>0.33818400000000004</v>
      </c>
      <c r="U379" s="14">
        <f t="shared" si="139"/>
        <v>0.67636800000000008</v>
      </c>
      <c r="V379" s="33">
        <f t="shared" si="140"/>
        <v>3.720024</v>
      </c>
      <c r="W379" s="34">
        <f t="shared" si="141"/>
        <v>4.0582080000000005</v>
      </c>
      <c r="X379" s="49">
        <v>8</v>
      </c>
      <c r="Y379" s="159"/>
      <c r="Z379" s="35"/>
      <c r="AA379" s="160"/>
      <c r="AB379" s="89"/>
      <c r="AC379" s="17"/>
      <c r="AD379" s="17"/>
    </row>
    <row r="380" spans="1:30" ht="29.25" customHeight="1">
      <c r="A380" s="178">
        <f t="shared" si="125"/>
        <v>377</v>
      </c>
      <c r="B380" s="11" t="s">
        <v>100</v>
      </c>
      <c r="C380" s="24" t="s">
        <v>1610</v>
      </c>
      <c r="D380" s="36" t="s">
        <v>1611</v>
      </c>
      <c r="E380" s="86"/>
      <c r="F380" s="12">
        <v>0</v>
      </c>
      <c r="G380" s="31">
        <v>0</v>
      </c>
      <c r="H380" s="31">
        <v>0</v>
      </c>
      <c r="I380" s="32">
        <v>22.143000000000001</v>
      </c>
      <c r="J380" s="14">
        <v>0</v>
      </c>
      <c r="K380" s="14">
        <f>F380*Dane!$C$14+G380*Dane!$C$15+H380*Dane!$C$16</f>
        <v>0</v>
      </c>
      <c r="L380" s="41">
        <f>F380*Dane!$F$14+G380*Dane!$F$15+H380*Dane!$F$17</f>
        <v>0</v>
      </c>
      <c r="M380" s="41">
        <f>F380*Dane!$H$14+G380*Dane!$H$15+H380*Dane!$H$16+(F380+G380+H380)*Dane!$C$22</f>
        <v>0</v>
      </c>
      <c r="N380" s="15">
        <f t="shared" si="126"/>
        <v>22.143000000000001</v>
      </c>
      <c r="O380" s="14">
        <f>IF(B380="W",N380*Dane!$D$2,N380*Dane!$H$2)</f>
        <v>4.4286000000000003</v>
      </c>
      <c r="P380" s="14">
        <f>SUM(N380:O380)</f>
        <v>26.5716</v>
      </c>
      <c r="Q380" s="14">
        <f>IF(B380="W",N380*Dane!$C$23,N380*Dane!$C$23)</f>
        <v>0</v>
      </c>
      <c r="R380" s="14">
        <f>IF(B380="W",(N380*Dane!$D$3)-Q380,(N380*Dane!$H$3)-Q380)</f>
        <v>0</v>
      </c>
      <c r="S380" s="14">
        <f t="shared" si="127"/>
        <v>26.5716</v>
      </c>
      <c r="T380" s="14">
        <f>S380*0.1</f>
        <v>2.6571600000000002</v>
      </c>
      <c r="U380" s="14">
        <f>S380*0.2</f>
        <v>5.3143200000000004</v>
      </c>
      <c r="V380" s="33">
        <f>SUM(S380:T380)</f>
        <v>29.228760000000001</v>
      </c>
      <c r="W380" s="34">
        <f>SUM(S380,U380)</f>
        <v>31.885919999999999</v>
      </c>
      <c r="X380" s="49">
        <v>38</v>
      </c>
      <c r="Y380" s="159"/>
      <c r="Z380" s="35"/>
      <c r="AA380" s="160"/>
      <c r="AB380" s="89"/>
      <c r="AC380" s="17"/>
      <c r="AD380" s="17"/>
    </row>
    <row r="381" spans="1:30" ht="29.25" customHeight="1">
      <c r="A381" s="178">
        <f t="shared" si="125"/>
        <v>378</v>
      </c>
      <c r="B381" s="11" t="s">
        <v>99</v>
      </c>
      <c r="C381" s="24" t="s">
        <v>258</v>
      </c>
      <c r="D381" s="30" t="s">
        <v>612</v>
      </c>
      <c r="E381" s="85"/>
      <c r="F381" s="12">
        <v>0</v>
      </c>
      <c r="G381" s="13">
        <v>1.25</v>
      </c>
      <c r="H381" s="13">
        <v>0.25</v>
      </c>
      <c r="I381" s="32">
        <v>5.0324999999999998</v>
      </c>
      <c r="J381" s="14">
        <v>0</v>
      </c>
      <c r="K381" s="14">
        <f>F381*Dane!$C$14+G381*Dane!$C$15+H381*Dane!$C$16</f>
        <v>50.75</v>
      </c>
      <c r="L381" s="41">
        <f>F381*Dane!$F$14+G381*Dane!$F$15+H381*Dane!$F$17</f>
        <v>7.5</v>
      </c>
      <c r="M381" s="41">
        <f>F381*Dane!$H$14+G381*Dane!$H$15+H381*Dane!$H$16+(F381+G381+H381)*Dane!$C$22</f>
        <v>108</v>
      </c>
      <c r="N381" s="15">
        <f t="shared" si="126"/>
        <v>171.2825</v>
      </c>
      <c r="O381" s="14">
        <f>IF(B381="W",N381*Dane!$D$2,N381*Dane!$H$2)</f>
        <v>34.256500000000003</v>
      </c>
      <c r="P381" s="14">
        <f t="shared" si="137"/>
        <v>205.53899999999999</v>
      </c>
      <c r="Q381" s="14">
        <f>IF(B381="W",N381*Dane!$C$23,N381*Dane!$C$23)</f>
        <v>0</v>
      </c>
      <c r="R381" s="14">
        <f>IF(B381="W",(N381*Dane!$D$3)-Q381,(N381*Dane!$H$3)-Q381)</f>
        <v>0</v>
      </c>
      <c r="S381" s="14">
        <f t="shared" si="127"/>
        <v>205.53899999999999</v>
      </c>
      <c r="T381" s="14">
        <f t="shared" si="138"/>
        <v>20.553899999999999</v>
      </c>
      <c r="U381" s="14">
        <f t="shared" si="139"/>
        <v>41.107799999999997</v>
      </c>
      <c r="V381" s="33">
        <f t="shared" si="140"/>
        <v>226.09289999999999</v>
      </c>
      <c r="W381" s="34">
        <f t="shared" si="141"/>
        <v>246.64679999999998</v>
      </c>
      <c r="X381" s="49">
        <v>415</v>
      </c>
      <c r="Y381" s="159">
        <f>X381*Dane!$D$6</f>
        <v>62.25</v>
      </c>
      <c r="Z381" s="35">
        <f>X381*Dane!$D$7</f>
        <v>124.5</v>
      </c>
      <c r="AA381" s="160">
        <f>X381*Dane!$D$8</f>
        <v>249</v>
      </c>
      <c r="AB381" s="89"/>
      <c r="AC381" s="17"/>
      <c r="AD381" s="17"/>
    </row>
    <row r="382" spans="1:30" ht="29.25" customHeight="1">
      <c r="A382" s="178">
        <f t="shared" si="125"/>
        <v>379</v>
      </c>
      <c r="B382" s="11" t="s">
        <v>99</v>
      </c>
      <c r="C382" s="24" t="s">
        <v>259</v>
      </c>
      <c r="D382" s="30" t="s">
        <v>613</v>
      </c>
      <c r="E382" s="85"/>
      <c r="F382" s="12">
        <v>0</v>
      </c>
      <c r="G382" s="13">
        <v>0.5</v>
      </c>
      <c r="H382" s="13">
        <v>0</v>
      </c>
      <c r="I382" s="32">
        <v>13.054305000000001</v>
      </c>
      <c r="J382" s="14">
        <v>0</v>
      </c>
      <c r="K382" s="14">
        <f>F382*Dane!$C$14+G382*Dane!$C$15+H382*Dane!$C$16</f>
        <v>16.5</v>
      </c>
      <c r="L382" s="41">
        <f>F382*Dane!$F$14+G382*Dane!$F$15+H382*Dane!$F$17</f>
        <v>2.5</v>
      </c>
      <c r="M382" s="41">
        <f>F382*Dane!$H$14+G382*Dane!$H$15+H382*Dane!$H$16+(F382+G382+H382)*Dane!$C$22</f>
        <v>36</v>
      </c>
      <c r="N382" s="15">
        <f t="shared" si="126"/>
        <v>68.054304999999999</v>
      </c>
      <c r="O382" s="14">
        <f>IF(B382="W",N382*Dane!$D$2,N382*Dane!$H$2)</f>
        <v>13.610861</v>
      </c>
      <c r="P382" s="14">
        <f t="shared" si="137"/>
        <v>81.665165999999999</v>
      </c>
      <c r="Q382" s="14">
        <f>IF(B382="W",N382*Dane!$C$23,N382*Dane!$C$23)</f>
        <v>0</v>
      </c>
      <c r="R382" s="14">
        <f>IF(B382="W",(N382*Dane!$D$3)-Q382,(N382*Dane!$H$3)-Q382)</f>
        <v>0</v>
      </c>
      <c r="S382" s="14">
        <f t="shared" si="127"/>
        <v>81.665165999999999</v>
      </c>
      <c r="T382" s="14">
        <f t="shared" si="138"/>
        <v>8.1665165999999996</v>
      </c>
      <c r="U382" s="14">
        <f t="shared" si="139"/>
        <v>16.333033199999999</v>
      </c>
      <c r="V382" s="33">
        <f t="shared" si="140"/>
        <v>89.831682599999993</v>
      </c>
      <c r="W382" s="34">
        <f t="shared" si="141"/>
        <v>97.998199200000002</v>
      </c>
      <c r="X382" s="49">
        <v>233</v>
      </c>
      <c r="Y382" s="159">
        <f>X382*Dane!$D$6</f>
        <v>34.949999999999996</v>
      </c>
      <c r="Z382" s="35"/>
      <c r="AA382" s="160"/>
      <c r="AB382" s="89"/>
      <c r="AC382" s="17"/>
      <c r="AD382" s="17"/>
    </row>
    <row r="383" spans="1:30" ht="29.25" customHeight="1">
      <c r="A383" s="178">
        <f t="shared" si="125"/>
        <v>380</v>
      </c>
      <c r="B383" s="11" t="s">
        <v>100</v>
      </c>
      <c r="C383" s="24" t="s">
        <v>1612</v>
      </c>
      <c r="D383" s="30" t="s">
        <v>1613</v>
      </c>
      <c r="E383" s="85"/>
      <c r="F383" s="12">
        <v>0</v>
      </c>
      <c r="G383" s="13">
        <v>0.5</v>
      </c>
      <c r="H383" s="13">
        <v>0</v>
      </c>
      <c r="I383" s="32">
        <v>2433.7170000000001</v>
      </c>
      <c r="J383" s="14">
        <v>0</v>
      </c>
      <c r="K383" s="14">
        <f>F383*Dane!$C$14+G383*Dane!$C$15+H383*Dane!$C$16</f>
        <v>16.5</v>
      </c>
      <c r="L383" s="41">
        <f>F383*Dane!$F$14+G383*Dane!$F$15+H383*Dane!$F$17</f>
        <v>2.5</v>
      </c>
      <c r="M383" s="41">
        <f>F383*Dane!$H$14+G383*Dane!$H$15+H383*Dane!$H$16+(F383+G383+H383)*Dane!$C$22</f>
        <v>36</v>
      </c>
      <c r="N383" s="15">
        <f t="shared" si="126"/>
        <v>2488.7170000000001</v>
      </c>
      <c r="O383" s="14">
        <f>IF(B383="W",N383*Dane!$D$2,N383*Dane!$H$2)</f>
        <v>497.74340000000007</v>
      </c>
      <c r="P383" s="14">
        <f>SUM(N383:O383)</f>
        <v>2986.4603999999999</v>
      </c>
      <c r="Q383" s="14">
        <f>IF(B383="W",N383*Dane!$C$23,N383*Dane!$C$23)</f>
        <v>0</v>
      </c>
      <c r="R383" s="14">
        <f>IF(B383="W",(N383*Dane!$D$3)-Q383,(N383*Dane!$H$3)-Q383)</f>
        <v>0</v>
      </c>
      <c r="S383" s="14">
        <f t="shared" si="127"/>
        <v>2986.4603999999999</v>
      </c>
      <c r="T383" s="14">
        <f>S383*0.1</f>
        <v>298.64604000000003</v>
      </c>
      <c r="U383" s="14">
        <f>S383*0.2</f>
        <v>597.29208000000006</v>
      </c>
      <c r="V383" s="33">
        <f>SUM(S383:T383)</f>
        <v>3285.10644</v>
      </c>
      <c r="W383" s="34">
        <f>SUM(S383,U383)</f>
        <v>3583.7524800000001</v>
      </c>
      <c r="X383" s="49">
        <v>4323</v>
      </c>
      <c r="Y383" s="159"/>
      <c r="Z383" s="35"/>
      <c r="AA383" s="160"/>
      <c r="AB383" s="89"/>
      <c r="AC383" s="17"/>
      <c r="AD383" s="17"/>
    </row>
    <row r="384" spans="1:30" ht="29.25" customHeight="1">
      <c r="A384" s="178">
        <f t="shared" si="125"/>
        <v>381</v>
      </c>
      <c r="B384" s="11" t="s">
        <v>100</v>
      </c>
      <c r="C384" s="24" t="s">
        <v>260</v>
      </c>
      <c r="D384" s="36" t="s">
        <v>614</v>
      </c>
      <c r="E384" s="86"/>
      <c r="F384" s="12">
        <v>0</v>
      </c>
      <c r="G384" s="31">
        <v>0</v>
      </c>
      <c r="H384" s="31">
        <v>0</v>
      </c>
      <c r="I384" s="32">
        <v>4931.8500000000004</v>
      </c>
      <c r="J384" s="14">
        <v>0</v>
      </c>
      <c r="K384" s="14">
        <f>F384*Dane!$C$14+G384*Dane!$C$15+H384*Dane!$C$16</f>
        <v>0</v>
      </c>
      <c r="L384" s="41">
        <f>F384*Dane!$F$14+G384*Dane!$F$15+H384*Dane!$F$17</f>
        <v>0</v>
      </c>
      <c r="M384" s="41">
        <f>F384*Dane!$H$14+G384*Dane!$H$15+H384*Dane!$H$16+(F384+G384+H384)*Dane!$C$22</f>
        <v>0</v>
      </c>
      <c r="N384" s="15">
        <f t="shared" si="126"/>
        <v>4931.8500000000004</v>
      </c>
      <c r="O384" s="14">
        <f>IF(B384="W",N384*Dane!$D$2,N384*Dane!$H$2)</f>
        <v>986.37000000000012</v>
      </c>
      <c r="P384" s="14">
        <f t="shared" si="137"/>
        <v>5918.22</v>
      </c>
      <c r="Q384" s="14">
        <f>IF(B384="W",N384*Dane!$C$23,N384*Dane!$C$23)</f>
        <v>0</v>
      </c>
      <c r="R384" s="14">
        <f>IF(B384="W",(N384*Dane!$D$3)-Q384,(N384*Dane!$H$3)-Q384)</f>
        <v>0</v>
      </c>
      <c r="S384" s="14">
        <f t="shared" si="127"/>
        <v>5918.22</v>
      </c>
      <c r="T384" s="14">
        <f t="shared" si="138"/>
        <v>591.822</v>
      </c>
      <c r="U384" s="14">
        <f t="shared" si="139"/>
        <v>1183.644</v>
      </c>
      <c r="V384" s="33">
        <f t="shared" si="140"/>
        <v>6510.0420000000004</v>
      </c>
      <c r="W384" s="34">
        <f t="shared" si="141"/>
        <v>7101.8640000000005</v>
      </c>
      <c r="X384" s="49">
        <v>10622</v>
      </c>
      <c r="Y384" s="159">
        <f>X384*Dane!$D$6</f>
        <v>1593.3</v>
      </c>
      <c r="Z384" s="35">
        <f>X384*Dane!$D$7</f>
        <v>3186.6</v>
      </c>
      <c r="AA384" s="160">
        <f>X384*Dane!$D$8</f>
        <v>6373.2</v>
      </c>
      <c r="AB384" s="89"/>
      <c r="AC384" s="17"/>
      <c r="AD384" s="17"/>
    </row>
    <row r="385" spans="1:30" ht="29.25" customHeight="1">
      <c r="A385" s="178">
        <f t="shared" si="125"/>
        <v>382</v>
      </c>
      <c r="B385" s="11" t="s">
        <v>100</v>
      </c>
      <c r="C385" s="24" t="s">
        <v>868</v>
      </c>
      <c r="D385" s="36" t="s">
        <v>509</v>
      </c>
      <c r="E385" s="86"/>
      <c r="F385" s="12">
        <v>0</v>
      </c>
      <c r="G385" s="31">
        <v>0</v>
      </c>
      <c r="H385" s="31">
        <v>0</v>
      </c>
      <c r="I385" s="32">
        <v>1686.894</v>
      </c>
      <c r="J385" s="14">
        <v>0</v>
      </c>
      <c r="K385" s="14">
        <f>F385*Dane!$C$14+G385*Dane!$C$15+H385*Dane!$C$16</f>
        <v>0</v>
      </c>
      <c r="L385" s="41">
        <f>F385*Dane!$F$14+G385*Dane!$F$15+H385*Dane!$F$17</f>
        <v>0</v>
      </c>
      <c r="M385" s="41">
        <f>F385*Dane!$H$14+G385*Dane!$H$15+H385*Dane!$H$16+(F385+G385+H385)*Dane!$C$22</f>
        <v>0</v>
      </c>
      <c r="N385" s="15">
        <f t="shared" si="126"/>
        <v>1686.894</v>
      </c>
      <c r="O385" s="14">
        <f>IF(B385="W",N385*Dane!$D$2,N385*Dane!$H$2)</f>
        <v>337.37880000000001</v>
      </c>
      <c r="P385" s="14">
        <f>SUM(N385:O385)</f>
        <v>2024.2728</v>
      </c>
      <c r="Q385" s="14">
        <f>IF(B385="W",N385*Dane!$C$23,N385*Dane!$C$23)</f>
        <v>0</v>
      </c>
      <c r="R385" s="14">
        <f>IF(B385="W",(N385*Dane!$D$3)-Q385,(N385*Dane!$H$3)-Q385)</f>
        <v>0</v>
      </c>
      <c r="S385" s="14">
        <f t="shared" si="127"/>
        <v>2024.2728</v>
      </c>
      <c r="T385" s="14">
        <f>S385*0.1</f>
        <v>202.42728</v>
      </c>
      <c r="U385" s="14">
        <f>S385*0.2</f>
        <v>404.85455999999999</v>
      </c>
      <c r="V385" s="33">
        <f>SUM(S385:T385)</f>
        <v>2226.7000800000001</v>
      </c>
      <c r="W385" s="34">
        <f>SUM(S385,U385)</f>
        <v>2429.12736</v>
      </c>
      <c r="X385" s="49">
        <v>2257</v>
      </c>
      <c r="Y385" s="159"/>
      <c r="Z385" s="35"/>
      <c r="AA385" s="160"/>
      <c r="AB385" s="89"/>
      <c r="AC385" s="17"/>
      <c r="AD385" s="17"/>
    </row>
    <row r="386" spans="1:30" ht="29.25" customHeight="1">
      <c r="A386" s="178">
        <f t="shared" si="125"/>
        <v>383</v>
      </c>
      <c r="B386" s="11" t="s">
        <v>100</v>
      </c>
      <c r="C386" s="24" t="s">
        <v>1618</v>
      </c>
      <c r="D386" s="36" t="s">
        <v>1619</v>
      </c>
      <c r="E386" s="86"/>
      <c r="F386" s="12">
        <v>0</v>
      </c>
      <c r="G386" s="31">
        <v>0</v>
      </c>
      <c r="H386" s="31">
        <v>0</v>
      </c>
      <c r="I386" s="32">
        <v>231.59565000000001</v>
      </c>
      <c r="J386" s="14">
        <v>0</v>
      </c>
      <c r="K386" s="14">
        <f>F386*Dane!$C$14+G386*Dane!$C$15+H386*Dane!$C$16</f>
        <v>0</v>
      </c>
      <c r="L386" s="41">
        <f>F386*Dane!$F$14+G386*Dane!$F$15+H386*Dane!$F$17</f>
        <v>0</v>
      </c>
      <c r="M386" s="41">
        <f>F386*Dane!$H$14+G386*Dane!$H$15+H386*Dane!$H$16+(F386+G386+H386)*Dane!$C$22</f>
        <v>0</v>
      </c>
      <c r="N386" s="15">
        <f t="shared" si="126"/>
        <v>231.59565000000001</v>
      </c>
      <c r="O386" s="14">
        <f>IF(B386="W",N386*Dane!$D$2,N386*Dane!$H$2)</f>
        <v>46.319130000000001</v>
      </c>
      <c r="P386" s="14">
        <f>SUM(N386:O386)</f>
        <v>277.91478000000001</v>
      </c>
      <c r="Q386" s="14">
        <f>IF(B386="W",N386*Dane!$C$23,N386*Dane!$C$23)</f>
        <v>0</v>
      </c>
      <c r="R386" s="14">
        <f>IF(B386="W",(N386*Dane!$D$3)-Q386,(N386*Dane!$H$3)-Q386)</f>
        <v>0</v>
      </c>
      <c r="S386" s="14">
        <f t="shared" si="127"/>
        <v>277.91478000000001</v>
      </c>
      <c r="T386" s="14">
        <f>S386*0.1</f>
        <v>27.791478000000001</v>
      </c>
      <c r="U386" s="14">
        <f>S386*0.2</f>
        <v>55.582956000000003</v>
      </c>
      <c r="V386" s="33">
        <f>SUM(S386:T386)</f>
        <v>305.70625799999999</v>
      </c>
      <c r="W386" s="34">
        <f>SUM(S386,U386)</f>
        <v>333.49773600000003</v>
      </c>
      <c r="X386" s="49">
        <v>326</v>
      </c>
      <c r="Y386" s="159"/>
      <c r="Z386" s="35"/>
      <c r="AA386" s="160"/>
      <c r="AB386" s="89"/>
      <c r="AC386" s="17"/>
      <c r="AD386" s="17"/>
    </row>
    <row r="387" spans="1:30" ht="29.25" customHeight="1">
      <c r="A387" s="178">
        <f t="shared" si="125"/>
        <v>384</v>
      </c>
      <c r="B387" s="11" t="s">
        <v>100</v>
      </c>
      <c r="C387" s="24" t="s">
        <v>1614</v>
      </c>
      <c r="D387" s="36" t="s">
        <v>1615</v>
      </c>
      <c r="E387" s="86"/>
      <c r="F387" s="12">
        <v>0</v>
      </c>
      <c r="G387" s="31">
        <v>0</v>
      </c>
      <c r="H387" s="31">
        <v>0</v>
      </c>
      <c r="I387" s="32">
        <v>868.10625000000005</v>
      </c>
      <c r="J387" s="14">
        <v>0</v>
      </c>
      <c r="K387" s="14">
        <f>F387*Dane!$C$14+G387*Dane!$C$15+H387*Dane!$C$16</f>
        <v>0</v>
      </c>
      <c r="L387" s="41">
        <f>F387*Dane!$F$14+G387*Dane!$F$15+H387*Dane!$F$17</f>
        <v>0</v>
      </c>
      <c r="M387" s="41">
        <f>F387*Dane!$H$14+G387*Dane!$H$15+H387*Dane!$H$16+(F387+G387+H387)*Dane!$C$22</f>
        <v>0</v>
      </c>
      <c r="N387" s="15">
        <f t="shared" si="126"/>
        <v>868.10625000000005</v>
      </c>
      <c r="O387" s="14">
        <f>IF(B387="W",N387*Dane!$D$2,N387*Dane!$H$2)</f>
        <v>173.62125000000003</v>
      </c>
      <c r="P387" s="14">
        <f>SUM(N387:O387)</f>
        <v>1041.7275</v>
      </c>
      <c r="Q387" s="14">
        <f>IF(B387="W",N387*Dane!$C$23,N387*Dane!$C$23)</f>
        <v>0</v>
      </c>
      <c r="R387" s="14">
        <f>IF(B387="W",(N387*Dane!$D$3)-Q387,(N387*Dane!$H$3)-Q387)</f>
        <v>0</v>
      </c>
      <c r="S387" s="14">
        <f t="shared" si="127"/>
        <v>1041.7275</v>
      </c>
      <c r="T387" s="14">
        <f>S387*0.1</f>
        <v>104.17275000000001</v>
      </c>
      <c r="U387" s="14">
        <f>S387*0.2</f>
        <v>208.34550000000002</v>
      </c>
      <c r="V387" s="33">
        <f>SUM(S387:T387)</f>
        <v>1145.9002499999999</v>
      </c>
      <c r="W387" s="34">
        <f>SUM(S387,U387)</f>
        <v>1250.0729999999999</v>
      </c>
      <c r="X387" s="49">
        <v>1136</v>
      </c>
      <c r="Y387" s="159"/>
      <c r="Z387" s="35"/>
      <c r="AA387" s="160"/>
      <c r="AB387" s="89"/>
      <c r="AC387" s="17"/>
      <c r="AD387" s="17"/>
    </row>
    <row r="388" spans="1:30" ht="29.25" customHeight="1">
      <c r="A388" s="178">
        <f t="shared" si="125"/>
        <v>385</v>
      </c>
      <c r="B388" s="11" t="s">
        <v>100</v>
      </c>
      <c r="C388" s="24" t="s">
        <v>1616</v>
      </c>
      <c r="D388" s="36" t="s">
        <v>1617</v>
      </c>
      <c r="E388" s="86"/>
      <c r="F388" s="12">
        <v>0</v>
      </c>
      <c r="G388" s="31">
        <v>0</v>
      </c>
      <c r="H388" s="31">
        <v>0</v>
      </c>
      <c r="I388" s="32">
        <v>864.58349999999996</v>
      </c>
      <c r="J388" s="14">
        <v>0</v>
      </c>
      <c r="K388" s="14">
        <f>F388*Dane!$C$14+G388*Dane!$C$15+H388*Dane!$C$16</f>
        <v>0</v>
      </c>
      <c r="L388" s="41">
        <f>F388*Dane!$F$14+G388*Dane!$F$15+H388*Dane!$F$17</f>
        <v>0</v>
      </c>
      <c r="M388" s="41">
        <f>F388*Dane!$H$14+G388*Dane!$H$15+H388*Dane!$H$16+(F388+G388+H388)*Dane!$C$22</f>
        <v>0</v>
      </c>
      <c r="N388" s="15">
        <f t="shared" si="126"/>
        <v>864.58349999999996</v>
      </c>
      <c r="O388" s="14">
        <f>IF(B388="W",N388*Dane!$D$2,N388*Dane!$H$2)</f>
        <v>172.91669999999999</v>
      </c>
      <c r="P388" s="14">
        <f>SUM(N388:O388)</f>
        <v>1037.5001999999999</v>
      </c>
      <c r="Q388" s="14">
        <f>IF(B388="W",N388*Dane!$C$23,N388*Dane!$C$23)</f>
        <v>0</v>
      </c>
      <c r="R388" s="14">
        <f>IF(B388="W",(N388*Dane!$D$3)-Q388,(N388*Dane!$H$3)-Q388)</f>
        <v>0</v>
      </c>
      <c r="S388" s="14">
        <f t="shared" si="127"/>
        <v>1037.5001999999999</v>
      </c>
      <c r="T388" s="14">
        <f>S388*0.1</f>
        <v>103.75002000000001</v>
      </c>
      <c r="U388" s="14">
        <f>S388*0.2</f>
        <v>207.50004000000001</v>
      </c>
      <c r="V388" s="33">
        <f>SUM(S388:T388)</f>
        <v>1141.2502199999999</v>
      </c>
      <c r="W388" s="34">
        <f>SUM(S388,U388)</f>
        <v>1245.0002399999998</v>
      </c>
      <c r="X388" s="49">
        <v>1425</v>
      </c>
      <c r="Y388" s="159"/>
      <c r="Z388" s="35"/>
      <c r="AA388" s="160"/>
      <c r="AB388" s="89"/>
      <c r="AC388" s="17"/>
      <c r="AD388" s="17"/>
    </row>
    <row r="389" spans="1:30" ht="29.25" customHeight="1">
      <c r="A389" s="178">
        <f t="shared" si="125"/>
        <v>386</v>
      </c>
      <c r="B389" s="11" t="s">
        <v>100</v>
      </c>
      <c r="C389" s="24" t="s">
        <v>261</v>
      </c>
      <c r="D389" s="36" t="s">
        <v>615</v>
      </c>
      <c r="E389" s="86"/>
      <c r="F389" s="12">
        <v>0</v>
      </c>
      <c r="G389" s="31">
        <v>0</v>
      </c>
      <c r="H389" s="31">
        <v>0</v>
      </c>
      <c r="I389" s="32">
        <v>57.159134999999999</v>
      </c>
      <c r="J389" s="14">
        <v>0</v>
      </c>
      <c r="K389" s="14">
        <f>F389*Dane!$C$14+G389*Dane!$C$15+H389*Dane!$C$16</f>
        <v>0</v>
      </c>
      <c r="L389" s="41">
        <f>F389*Dane!$F$14+G389*Dane!$F$15+H389*Dane!$F$17</f>
        <v>0</v>
      </c>
      <c r="M389" s="41">
        <f>F389*Dane!$H$14+G389*Dane!$H$15+H389*Dane!$H$16+(F389+G389+H389)*Dane!$C$22</f>
        <v>0</v>
      </c>
      <c r="N389" s="15">
        <f t="shared" si="126"/>
        <v>57.159134999999999</v>
      </c>
      <c r="O389" s="14">
        <f>IF(B389="W",N389*Dane!$D$2,N389*Dane!$H$2)</f>
        <v>11.431827</v>
      </c>
      <c r="P389" s="14">
        <f t="shared" si="137"/>
        <v>68.590962000000005</v>
      </c>
      <c r="Q389" s="14">
        <f>IF(B389="W",N389*Dane!$C$23,N389*Dane!$C$23)</f>
        <v>0</v>
      </c>
      <c r="R389" s="14">
        <f>IF(B389="W",(N389*Dane!$D$3)-Q389,(N389*Dane!$H$3)-Q389)</f>
        <v>0</v>
      </c>
      <c r="S389" s="14">
        <f t="shared" si="127"/>
        <v>68.590962000000005</v>
      </c>
      <c r="T389" s="14">
        <f t="shared" si="138"/>
        <v>6.8590962000000006</v>
      </c>
      <c r="U389" s="14">
        <f t="shared" si="139"/>
        <v>13.718192400000001</v>
      </c>
      <c r="V389" s="33">
        <f t="shared" si="140"/>
        <v>75.450058200000001</v>
      </c>
      <c r="W389" s="34">
        <f t="shared" si="141"/>
        <v>82.309154400000011</v>
      </c>
      <c r="X389" s="49">
        <v>216</v>
      </c>
      <c r="Y389" s="159"/>
      <c r="Z389" s="35"/>
      <c r="AA389" s="160"/>
      <c r="AB389" s="89"/>
      <c r="AC389" s="17"/>
      <c r="AD389" s="17"/>
    </row>
    <row r="390" spans="1:30" ht="29.25" customHeight="1">
      <c r="A390" s="178">
        <f t="shared" si="125"/>
        <v>387</v>
      </c>
      <c r="B390" s="11" t="s">
        <v>100</v>
      </c>
      <c r="C390" s="24" t="s">
        <v>262</v>
      </c>
      <c r="D390" s="36" t="s">
        <v>616</v>
      </c>
      <c r="E390" s="86"/>
      <c r="F390" s="12">
        <v>0</v>
      </c>
      <c r="G390" s="31">
        <v>0</v>
      </c>
      <c r="H390" s="31">
        <v>0</v>
      </c>
      <c r="I390" s="32">
        <v>458.964</v>
      </c>
      <c r="J390" s="14">
        <v>0</v>
      </c>
      <c r="K390" s="14">
        <f>F390*Dane!$C$14+G390*Dane!$C$15+H390*Dane!$C$16</f>
        <v>0</v>
      </c>
      <c r="L390" s="41">
        <f>F390*Dane!$F$14+G390*Dane!$F$15+H390*Dane!$F$17</f>
        <v>0</v>
      </c>
      <c r="M390" s="41">
        <f>F390*Dane!$H$14+G390*Dane!$H$15+H390*Dane!$H$16+(F390+G390+H390)*Dane!$C$22</f>
        <v>0</v>
      </c>
      <c r="N390" s="15">
        <f t="shared" si="126"/>
        <v>458.964</v>
      </c>
      <c r="O390" s="14">
        <f>IF(B390="W",N390*Dane!$D$2,N390*Dane!$H$2)</f>
        <v>91.7928</v>
      </c>
      <c r="P390" s="14">
        <f t="shared" si="137"/>
        <v>550.7568</v>
      </c>
      <c r="Q390" s="14">
        <f>IF(B390="W",N390*Dane!$C$23,N390*Dane!$C$23)</f>
        <v>0</v>
      </c>
      <c r="R390" s="14">
        <f>IF(B390="W",(N390*Dane!$D$3)-Q390,(N390*Dane!$H$3)-Q390)</f>
        <v>0</v>
      </c>
      <c r="S390" s="14">
        <f t="shared" si="127"/>
        <v>550.7568</v>
      </c>
      <c r="T390" s="14">
        <f t="shared" si="138"/>
        <v>55.075680000000006</v>
      </c>
      <c r="U390" s="14">
        <f t="shared" si="139"/>
        <v>110.15136000000001</v>
      </c>
      <c r="V390" s="33">
        <f t="shared" si="140"/>
        <v>605.83248000000003</v>
      </c>
      <c r="W390" s="34">
        <f t="shared" si="141"/>
        <v>660.90815999999995</v>
      </c>
      <c r="X390" s="49">
        <v>915</v>
      </c>
      <c r="Y390" s="159"/>
      <c r="Z390" s="35"/>
      <c r="AA390" s="160"/>
      <c r="AB390" s="89"/>
      <c r="AC390" s="17"/>
      <c r="AD390" s="17"/>
    </row>
    <row r="391" spans="1:30" ht="29.25" customHeight="1">
      <c r="A391" s="178">
        <f t="shared" si="125"/>
        <v>388</v>
      </c>
      <c r="B391" s="11" t="s">
        <v>100</v>
      </c>
      <c r="C391" s="24" t="s">
        <v>263</v>
      </c>
      <c r="D391" s="36" t="s">
        <v>617</v>
      </c>
      <c r="E391" s="86"/>
      <c r="F391" s="12">
        <v>0</v>
      </c>
      <c r="G391" s="31">
        <v>0</v>
      </c>
      <c r="H391" s="31">
        <v>0</v>
      </c>
      <c r="I391" s="32">
        <v>64.808535000000006</v>
      </c>
      <c r="J391" s="14">
        <v>0</v>
      </c>
      <c r="K391" s="14">
        <f>F391*Dane!$C$14+G391*Dane!$C$15+H391*Dane!$C$16</f>
        <v>0</v>
      </c>
      <c r="L391" s="41">
        <f>F391*Dane!$F$14+G391*Dane!$F$15+H391*Dane!$F$17</f>
        <v>0</v>
      </c>
      <c r="M391" s="41">
        <f>F391*Dane!$H$14+G391*Dane!$H$15+H391*Dane!$H$16+(F391+G391+H391)*Dane!$C$22</f>
        <v>0</v>
      </c>
      <c r="N391" s="15">
        <f t="shared" si="126"/>
        <v>64.808535000000006</v>
      </c>
      <c r="O391" s="14">
        <f>IF(B391="W",N391*Dane!$D$2,N391*Dane!$H$2)</f>
        <v>12.961707000000002</v>
      </c>
      <c r="P391" s="14">
        <f t="shared" si="137"/>
        <v>77.77024200000001</v>
      </c>
      <c r="Q391" s="14">
        <f>IF(B391="W",N391*Dane!$C$23,N391*Dane!$C$23)</f>
        <v>0</v>
      </c>
      <c r="R391" s="14">
        <f>IF(B391="W",(N391*Dane!$D$3)-Q391,(N391*Dane!$H$3)-Q391)</f>
        <v>0</v>
      </c>
      <c r="S391" s="14">
        <f t="shared" si="127"/>
        <v>77.77024200000001</v>
      </c>
      <c r="T391" s="14">
        <f t="shared" si="138"/>
        <v>7.7770242000000014</v>
      </c>
      <c r="U391" s="14">
        <f t="shared" si="139"/>
        <v>15.554048400000003</v>
      </c>
      <c r="V391" s="33">
        <f t="shared" si="140"/>
        <v>85.54726620000001</v>
      </c>
      <c r="W391" s="34">
        <f t="shared" si="141"/>
        <v>93.32429040000001</v>
      </c>
      <c r="X391" s="49">
        <v>109</v>
      </c>
      <c r="Y391" s="159"/>
      <c r="Z391" s="35"/>
      <c r="AA391" s="160"/>
      <c r="AB391" s="89"/>
      <c r="AC391" s="17"/>
      <c r="AD391" s="17"/>
    </row>
    <row r="392" spans="1:30" ht="29.25" customHeight="1">
      <c r="A392" s="178">
        <f t="shared" si="125"/>
        <v>389</v>
      </c>
      <c r="B392" s="11" t="s">
        <v>99</v>
      </c>
      <c r="C392" s="24" t="s">
        <v>264</v>
      </c>
      <c r="D392" s="30" t="s">
        <v>618</v>
      </c>
      <c r="E392" s="85"/>
      <c r="F392" s="12">
        <v>0</v>
      </c>
      <c r="G392" s="13">
        <v>2.5</v>
      </c>
      <c r="H392" s="13">
        <v>3</v>
      </c>
      <c r="I392" s="32">
        <v>1160.3535899999999</v>
      </c>
      <c r="J392" s="14">
        <v>0</v>
      </c>
      <c r="K392" s="14">
        <f>F392*Dane!$C$14+G392*Dane!$C$15+H392*Dane!$C$16</f>
        <v>196.5</v>
      </c>
      <c r="L392" s="41">
        <f>F392*Dane!$F$14+G392*Dane!$F$15+H392*Dane!$F$17</f>
        <v>27.5</v>
      </c>
      <c r="M392" s="41">
        <f>F392*Dane!$H$14+G392*Dane!$H$15+H392*Dane!$H$16+(F392+G392+H392)*Dane!$C$22</f>
        <v>396</v>
      </c>
      <c r="N392" s="15">
        <f t="shared" si="126"/>
        <v>1780.3535899999999</v>
      </c>
      <c r="O392" s="14">
        <f>IF(B392="W",N392*Dane!$D$2,N392*Dane!$H$2)</f>
        <v>356.070718</v>
      </c>
      <c r="P392" s="14">
        <f t="shared" si="137"/>
        <v>2136.4243080000001</v>
      </c>
      <c r="Q392" s="14">
        <f>IF(B392="W",N392*Dane!$C$23,N392*Dane!$C$23)</f>
        <v>0</v>
      </c>
      <c r="R392" s="14">
        <f>IF(B392="W",(N392*Dane!$D$3)-Q392,(N392*Dane!$H$3)-Q392)</f>
        <v>0</v>
      </c>
      <c r="S392" s="14">
        <f t="shared" si="127"/>
        <v>2136.4243080000001</v>
      </c>
      <c r="T392" s="14">
        <f t="shared" si="138"/>
        <v>213.64243080000003</v>
      </c>
      <c r="U392" s="14">
        <f t="shared" si="139"/>
        <v>427.28486160000006</v>
      </c>
      <c r="V392" s="33">
        <f t="shared" si="140"/>
        <v>2350.0667388000002</v>
      </c>
      <c r="W392" s="34">
        <f t="shared" si="141"/>
        <v>2563.7091696000002</v>
      </c>
      <c r="X392" s="49">
        <v>6985</v>
      </c>
      <c r="Y392" s="159">
        <f>X392*Dane!$D$6</f>
        <v>1047.75</v>
      </c>
      <c r="Z392" s="35"/>
      <c r="AA392" s="160"/>
      <c r="AB392" s="89"/>
      <c r="AC392" s="17"/>
      <c r="AD392" s="17"/>
    </row>
    <row r="393" spans="1:30" ht="29.25" customHeight="1">
      <c r="A393" s="178">
        <f t="shared" si="125"/>
        <v>390</v>
      </c>
      <c r="B393" s="11" t="s">
        <v>99</v>
      </c>
      <c r="C393" s="24" t="s">
        <v>1986</v>
      </c>
      <c r="D393" s="30" t="s">
        <v>1987</v>
      </c>
      <c r="E393" s="85"/>
      <c r="F393" s="12">
        <v>0</v>
      </c>
      <c r="G393" s="13">
        <v>0</v>
      </c>
      <c r="H393" s="13">
        <v>2</v>
      </c>
      <c r="I393" s="32">
        <v>606.98</v>
      </c>
      <c r="J393" s="14"/>
      <c r="K393" s="14">
        <f>F393*Dane!$C$14+G393*Dane!$C$15+H393*Dane!$C$16</f>
        <v>76</v>
      </c>
      <c r="L393" s="41">
        <f>F393*Dane!$F$14+G393*Dane!$F$15+H393*Dane!$F$17</f>
        <v>10</v>
      </c>
      <c r="M393" s="41">
        <f>F393*Dane!$H$14+G393*Dane!$H$15+H393*Dane!$H$16+(F393+G393+H393)*Dane!$C$22</f>
        <v>144</v>
      </c>
      <c r="N393" s="15">
        <f t="shared" si="126"/>
        <v>836.98</v>
      </c>
      <c r="O393" s="14">
        <f>IF(B393="W",N393*Dane!$D$2,N393*Dane!$H$2)</f>
        <v>167.39600000000002</v>
      </c>
      <c r="P393" s="14">
        <f t="shared" ref="P393" si="142">SUM(N393:O393)</f>
        <v>1004.376</v>
      </c>
      <c r="Q393" s="14">
        <f>IF(B393="W",N393*Dane!$C$23,N393*Dane!$C$23)</f>
        <v>0</v>
      </c>
      <c r="R393" s="14">
        <f>IF(B393="W",(N393*Dane!$D$3)-Q393,(N393*Dane!$H$3)-Q393)</f>
        <v>0</v>
      </c>
      <c r="S393" s="14">
        <f t="shared" ref="S393" si="143">SUM(P393:R393)</f>
        <v>1004.376</v>
      </c>
      <c r="T393" s="14">
        <f t="shared" ref="T393" si="144">S393*0.1</f>
        <v>100.4376</v>
      </c>
      <c r="U393" s="14">
        <f t="shared" ref="U393" si="145">S393*0.2</f>
        <v>200.87520000000001</v>
      </c>
      <c r="V393" s="33">
        <f t="shared" ref="V393" si="146">SUM(S393:T393)</f>
        <v>1104.8136</v>
      </c>
      <c r="W393" s="34">
        <f t="shared" ref="W393" si="147">SUM(S393,U393)</f>
        <v>1205.2511999999999</v>
      </c>
      <c r="X393" s="49">
        <v>1129</v>
      </c>
      <c r="Y393" s="159"/>
      <c r="Z393" s="35"/>
      <c r="AA393" s="160"/>
      <c r="AB393" s="89"/>
      <c r="AC393" s="17"/>
      <c r="AD393" s="17"/>
    </row>
    <row r="394" spans="1:30" ht="29.25" customHeight="1">
      <c r="A394" s="178">
        <f t="shared" si="125"/>
        <v>391</v>
      </c>
      <c r="B394" s="11" t="s">
        <v>99</v>
      </c>
      <c r="C394" s="24" t="s">
        <v>2005</v>
      </c>
      <c r="D394" s="30" t="s">
        <v>2006</v>
      </c>
      <c r="E394" s="85"/>
      <c r="F394" s="12">
        <v>2.5</v>
      </c>
      <c r="G394" s="13">
        <v>0.5</v>
      </c>
      <c r="H394" s="13">
        <v>1.5</v>
      </c>
      <c r="I394" s="32">
        <v>1011.3</v>
      </c>
      <c r="J394" s="14">
        <v>0</v>
      </c>
      <c r="K394" s="14">
        <f>F394*Dane!$C$14+G394*Dane!$C$15+H394*Dane!$C$16</f>
        <v>156</v>
      </c>
      <c r="L394" s="41">
        <f>F394*Dane!$F$14+G394*Dane!$F$15+H394*Dane!$F$17</f>
        <v>47.5</v>
      </c>
      <c r="M394" s="41">
        <f>F394*Dane!$H$14+G394*Dane!$H$15+H394*Dane!$H$16+(F394+G394+H394)*Dane!$C$22</f>
        <v>324</v>
      </c>
      <c r="N394" s="15">
        <f t="shared" ref="N394" si="148">SUM(I394:M394)</f>
        <v>1538.8</v>
      </c>
      <c r="O394" s="14">
        <f>IF(B394="W",N394*Dane!$D$2,N394*Dane!$H$2)</f>
        <v>307.76</v>
      </c>
      <c r="P394" s="14">
        <f t="shared" ref="P394" si="149">SUM(N394:O394)</f>
        <v>1846.56</v>
      </c>
      <c r="Q394" s="14">
        <f>IF(B394="W",N394*Dane!$C$23,N394*Dane!$C$23)</f>
        <v>0</v>
      </c>
      <c r="R394" s="14">
        <f>IF(B394="W",(N394*Dane!$D$3)-Q394,(N394*Dane!$H$3)-Q394)</f>
        <v>0</v>
      </c>
      <c r="S394" s="14">
        <f t="shared" ref="S394" si="150">SUM(P394:R394)</f>
        <v>1846.56</v>
      </c>
      <c r="T394" s="14">
        <f t="shared" ref="T394" si="151">S394*0.1</f>
        <v>184.65600000000001</v>
      </c>
      <c r="U394" s="14">
        <f t="shared" ref="U394" si="152">S394*0.2</f>
        <v>369.31200000000001</v>
      </c>
      <c r="V394" s="33">
        <f t="shared" ref="V394" si="153">SUM(S394:T394)</f>
        <v>2031.2159999999999</v>
      </c>
      <c r="W394" s="34">
        <f t="shared" ref="W394" si="154">SUM(S394,U394)</f>
        <v>2215.8719999999998</v>
      </c>
      <c r="X394" s="49">
        <v>4930</v>
      </c>
      <c r="Y394" s="159"/>
      <c r="Z394" s="35"/>
      <c r="AA394" s="160"/>
      <c r="AB394" s="89"/>
      <c r="AC394" s="17"/>
      <c r="AD394" s="17"/>
    </row>
    <row r="395" spans="1:30" ht="29.25" customHeight="1">
      <c r="A395" s="178">
        <f t="shared" si="125"/>
        <v>392</v>
      </c>
      <c r="B395" s="11" t="s">
        <v>100</v>
      </c>
      <c r="C395" s="24" t="s">
        <v>1891</v>
      </c>
      <c r="D395" s="30" t="s">
        <v>1892</v>
      </c>
      <c r="E395" s="85"/>
      <c r="F395" s="12">
        <v>0</v>
      </c>
      <c r="G395" s="13">
        <v>0</v>
      </c>
      <c r="H395" s="13">
        <v>0</v>
      </c>
      <c r="I395" s="32">
        <v>677.06248500000004</v>
      </c>
      <c r="J395" s="14">
        <v>0</v>
      </c>
      <c r="K395" s="14">
        <f>F395*Dane!$C$14+G395*Dane!$C$15+H395*Dane!$C$16</f>
        <v>0</v>
      </c>
      <c r="L395" s="41">
        <f>F395*Dane!$F$14+G395*Dane!$F$15+H395*Dane!$F$17</f>
        <v>0</v>
      </c>
      <c r="M395" s="41">
        <f>F395*Dane!$H$14+G395*Dane!$H$15+H395*Dane!$H$16+(F395+G395+H395)*Dane!$C$22</f>
        <v>0</v>
      </c>
      <c r="N395" s="15">
        <f t="shared" si="126"/>
        <v>677.06248500000004</v>
      </c>
      <c r="O395" s="14">
        <f>IF(B395="W",N395*Dane!$D$2,N395*Dane!$H$2)</f>
        <v>135.412497</v>
      </c>
      <c r="P395" s="14">
        <f>SUM(N395:O395)</f>
        <v>812.47498200000007</v>
      </c>
      <c r="Q395" s="14">
        <f>IF(B395="W",N395*Dane!$C$23,N395*Dane!$C$23)</f>
        <v>0</v>
      </c>
      <c r="R395" s="14">
        <f>IF(B395="W",(N395*Dane!$D$3)-Q395,(N395*Dane!$H$3)-Q395)</f>
        <v>0</v>
      </c>
      <c r="S395" s="14">
        <f t="shared" si="127"/>
        <v>812.47498200000007</v>
      </c>
      <c r="T395" s="14">
        <f>S395*0.1</f>
        <v>81.24749820000001</v>
      </c>
      <c r="U395" s="14">
        <f>S395*0.2</f>
        <v>162.49499640000002</v>
      </c>
      <c r="V395" s="33">
        <f>SUM(S395:T395)</f>
        <v>893.72248020000006</v>
      </c>
      <c r="W395" s="34">
        <f>SUM(S395,U395)</f>
        <v>974.96997840000006</v>
      </c>
      <c r="X395" s="49">
        <v>1006.6565026980001</v>
      </c>
      <c r="Y395" s="159">
        <f>X395*Dane!$D$6</f>
        <v>150.9984754047</v>
      </c>
      <c r="Z395" s="35">
        <f>X395*Dane!$D$7</f>
        <v>301.9969508094</v>
      </c>
      <c r="AA395" s="160">
        <f>X395*Dane!$D$8</f>
        <v>603.99390161880001</v>
      </c>
      <c r="AB395" s="89"/>
      <c r="AC395" s="17"/>
      <c r="AD395" s="17"/>
    </row>
    <row r="396" spans="1:30" ht="29.25" customHeight="1">
      <c r="A396" s="178">
        <f t="shared" ref="A396:A457" si="155">A395+1</f>
        <v>393</v>
      </c>
      <c r="B396" s="11" t="s">
        <v>99</v>
      </c>
      <c r="C396" s="24" t="s">
        <v>265</v>
      </c>
      <c r="D396" s="30" t="s">
        <v>619</v>
      </c>
      <c r="E396" s="85"/>
      <c r="F396" s="12">
        <v>0</v>
      </c>
      <c r="G396" s="13">
        <v>1.5</v>
      </c>
      <c r="H396" s="13">
        <v>0.25</v>
      </c>
      <c r="I396" s="32">
        <f>478.5*Dane!$D$4</f>
        <v>2278.9998000000001</v>
      </c>
      <c r="J396" s="14">
        <v>0</v>
      </c>
      <c r="K396" s="14">
        <f>F396*Dane!$C$14+G396*Dane!$C$15+H396*Dane!$C$16</f>
        <v>59</v>
      </c>
      <c r="L396" s="41">
        <f>F396*Dane!$F$14+G396*Dane!$F$15+H396*Dane!$F$17</f>
        <v>8.75</v>
      </c>
      <c r="M396" s="41">
        <f>F396*Dane!$H$14+G396*Dane!$H$15+H396*Dane!$H$16+(F396+G396+H396)*Dane!$C$22</f>
        <v>126</v>
      </c>
      <c r="N396" s="15">
        <f t="shared" si="126"/>
        <v>2472.7498000000001</v>
      </c>
      <c r="O396" s="14">
        <f>IF(B396="W",N396*Dane!$D$2,N396*Dane!$H$2)</f>
        <v>494.54996000000006</v>
      </c>
      <c r="P396" s="14">
        <f t="shared" si="137"/>
        <v>2967.2997599999999</v>
      </c>
      <c r="Q396" s="14">
        <f>IF(B396="W",N396*Dane!$C$23,N396*Dane!$C$23)</f>
        <v>0</v>
      </c>
      <c r="R396" s="14">
        <f>IF(B396="W",(N396*Dane!$D$3)-Q396,(N396*Dane!$H$3)-Q396)</f>
        <v>0</v>
      </c>
      <c r="S396" s="14">
        <f t="shared" si="127"/>
        <v>2967.2997599999999</v>
      </c>
      <c r="T396" s="14">
        <f t="shared" si="138"/>
        <v>296.72997600000002</v>
      </c>
      <c r="U396" s="14">
        <f t="shared" si="139"/>
        <v>593.45995200000004</v>
      </c>
      <c r="V396" s="33">
        <f t="shared" si="140"/>
        <v>3264.029736</v>
      </c>
      <c r="W396" s="34">
        <f t="shared" si="141"/>
        <v>3560.759712</v>
      </c>
      <c r="X396" s="49">
        <v>6663</v>
      </c>
      <c r="Y396" s="159">
        <f>X396*Dane!$D$6</f>
        <v>999.44999999999993</v>
      </c>
      <c r="Z396" s="35">
        <f>X396*Dane!$D$7</f>
        <v>1998.8999999999999</v>
      </c>
      <c r="AA396" s="160">
        <f>X396*Dane!$D$8</f>
        <v>3997.7999999999997</v>
      </c>
      <c r="AB396" s="89"/>
      <c r="AC396" s="17"/>
      <c r="AD396" s="17"/>
    </row>
    <row r="397" spans="1:30" ht="29.25" customHeight="1">
      <c r="A397" s="178">
        <f t="shared" si="155"/>
        <v>394</v>
      </c>
      <c r="B397" s="11" t="s">
        <v>100</v>
      </c>
      <c r="C397" s="24" t="s">
        <v>266</v>
      </c>
      <c r="D397" s="36" t="s">
        <v>620</v>
      </c>
      <c r="E397" s="86"/>
      <c r="F397" s="12">
        <v>0</v>
      </c>
      <c r="G397" s="31">
        <v>0</v>
      </c>
      <c r="H397" s="31">
        <v>0</v>
      </c>
      <c r="I397" s="32">
        <f>780*Dane!$D$4</f>
        <v>3714.9840000000004</v>
      </c>
      <c r="J397" s="14">
        <v>0</v>
      </c>
      <c r="K397" s="14">
        <f>F397*Dane!$C$14+G397*Dane!$C$15+H397*Dane!$C$16</f>
        <v>0</v>
      </c>
      <c r="L397" s="41">
        <f>F397*Dane!$F$14+G397*Dane!$F$15+H397*Dane!$F$17</f>
        <v>0</v>
      </c>
      <c r="M397" s="41">
        <f>F397*Dane!$H$14+G397*Dane!$H$15+H397*Dane!$H$16+(F397+G397+H397)*Dane!$C$22</f>
        <v>0</v>
      </c>
      <c r="N397" s="15">
        <f t="shared" si="126"/>
        <v>3714.9840000000004</v>
      </c>
      <c r="O397" s="14">
        <f>IF(B397="W",N397*Dane!$D$2,N397*Dane!$H$2)</f>
        <v>742.99680000000012</v>
      </c>
      <c r="P397" s="14">
        <f t="shared" si="137"/>
        <v>4457.9808000000003</v>
      </c>
      <c r="Q397" s="14">
        <f>IF(B397="W",N397*Dane!$C$23,N397*Dane!$C$23)</f>
        <v>0</v>
      </c>
      <c r="R397" s="14">
        <f>IF(B397="W",(N397*Dane!$D$3)-Q397,(N397*Dane!$H$3)-Q397)</f>
        <v>0</v>
      </c>
      <c r="S397" s="14">
        <f t="shared" si="127"/>
        <v>4457.9808000000003</v>
      </c>
      <c r="T397" s="14">
        <f t="shared" si="138"/>
        <v>445.79808000000003</v>
      </c>
      <c r="U397" s="14">
        <f t="shared" si="139"/>
        <v>891.59616000000005</v>
      </c>
      <c r="V397" s="33">
        <f t="shared" si="140"/>
        <v>4903.7788799999998</v>
      </c>
      <c r="W397" s="34">
        <f t="shared" si="141"/>
        <v>5349.5769600000003</v>
      </c>
      <c r="X397" s="49">
        <v>8019</v>
      </c>
      <c r="Y397" s="159">
        <f>X397*Dane!$D$6</f>
        <v>1202.8499999999999</v>
      </c>
      <c r="Z397" s="35">
        <f>X397*Dane!$D$7</f>
        <v>2405.6999999999998</v>
      </c>
      <c r="AA397" s="160">
        <f>X397*Dane!$D$8</f>
        <v>4811.3999999999996</v>
      </c>
      <c r="AB397" s="89"/>
      <c r="AC397" s="17"/>
      <c r="AD397" s="17"/>
    </row>
    <row r="398" spans="1:30" ht="29.25" customHeight="1">
      <c r="A398" s="178">
        <f t="shared" si="155"/>
        <v>395</v>
      </c>
      <c r="B398" s="11" t="s">
        <v>100</v>
      </c>
      <c r="C398" s="24" t="s">
        <v>267</v>
      </c>
      <c r="D398" s="36" t="s">
        <v>621</v>
      </c>
      <c r="E398" s="86"/>
      <c r="F398" s="12">
        <v>0</v>
      </c>
      <c r="G398" s="31">
        <v>0</v>
      </c>
      <c r="H398" s="31">
        <v>0</v>
      </c>
      <c r="I398" s="32">
        <f>1080*Dane!$D$4</f>
        <v>5143.8240000000005</v>
      </c>
      <c r="J398" s="14">
        <v>0</v>
      </c>
      <c r="K398" s="14">
        <f>F398*Dane!$C$14+G398*Dane!$C$15+H398*Dane!$C$16</f>
        <v>0</v>
      </c>
      <c r="L398" s="41">
        <f>F398*Dane!$F$14+G398*Dane!$F$15+H398*Dane!$F$17</f>
        <v>0</v>
      </c>
      <c r="M398" s="41">
        <f>F398*Dane!$H$14+G398*Dane!$H$15+H398*Dane!$H$16+(F398+G398+H398)*Dane!$C$22</f>
        <v>0</v>
      </c>
      <c r="N398" s="15">
        <f t="shared" si="126"/>
        <v>5143.8240000000005</v>
      </c>
      <c r="O398" s="14">
        <f>IF(B398="W",N398*Dane!$D$2,N398*Dane!$H$2)</f>
        <v>1028.7648000000002</v>
      </c>
      <c r="P398" s="14">
        <f t="shared" si="137"/>
        <v>6172.5888000000004</v>
      </c>
      <c r="Q398" s="14">
        <f>IF(B398="W",N398*Dane!$C$23,N398*Dane!$C$23)</f>
        <v>0</v>
      </c>
      <c r="R398" s="14">
        <f>IF(B398="W",(N398*Dane!$D$3)-Q398,(N398*Dane!$H$3)-Q398)</f>
        <v>0</v>
      </c>
      <c r="S398" s="14">
        <f t="shared" si="127"/>
        <v>6172.5888000000004</v>
      </c>
      <c r="T398" s="14">
        <f t="shared" si="138"/>
        <v>617.25888000000009</v>
      </c>
      <c r="U398" s="14">
        <f t="shared" si="139"/>
        <v>1234.5177600000002</v>
      </c>
      <c r="V398" s="33">
        <f t="shared" si="140"/>
        <v>6789.8476800000008</v>
      </c>
      <c r="W398" s="34">
        <f t="shared" si="141"/>
        <v>7407.1065600000002</v>
      </c>
      <c r="X398" s="49">
        <v>10368</v>
      </c>
      <c r="Y398" s="159">
        <f>X398*Dane!$D$6</f>
        <v>1555.2</v>
      </c>
      <c r="Z398" s="35">
        <f>X398*Dane!$D$7</f>
        <v>3110.4</v>
      </c>
      <c r="AA398" s="160">
        <f>X398*Dane!$D$8</f>
        <v>6220.8</v>
      </c>
      <c r="AB398" s="89"/>
      <c r="AC398" s="17"/>
      <c r="AD398" s="17"/>
    </row>
    <row r="399" spans="1:30" ht="29.25" customHeight="1">
      <c r="A399" s="178">
        <f t="shared" si="155"/>
        <v>396</v>
      </c>
      <c r="B399" s="11" t="s">
        <v>99</v>
      </c>
      <c r="C399" s="24" t="s">
        <v>268</v>
      </c>
      <c r="D399" s="30" t="s">
        <v>622</v>
      </c>
      <c r="E399" s="85"/>
      <c r="F399" s="12">
        <v>4</v>
      </c>
      <c r="G399" s="13">
        <v>0</v>
      </c>
      <c r="H399" s="13">
        <v>2</v>
      </c>
      <c r="I399" s="32">
        <v>4603.1170350000002</v>
      </c>
      <c r="J399" s="14">
        <v>0</v>
      </c>
      <c r="K399" s="14">
        <f>F399*Dane!$C$14+G399*Dane!$C$15+H399*Dane!$C$16</f>
        <v>208</v>
      </c>
      <c r="L399" s="41">
        <f>F399*Dane!$F$14+G399*Dane!$F$15+H399*Dane!$F$17</f>
        <v>70</v>
      </c>
      <c r="M399" s="41">
        <f>F399*Dane!$H$14+G399*Dane!$H$15+H399*Dane!$H$16+(F399+G399+H399)*Dane!$C$22</f>
        <v>432</v>
      </c>
      <c r="N399" s="15">
        <f t="shared" si="126"/>
        <v>5313.1170350000002</v>
      </c>
      <c r="O399" s="14">
        <f>IF(B399="W",N399*Dane!$D$2,N399*Dane!$H$2)</f>
        <v>1062.623407</v>
      </c>
      <c r="P399" s="14">
        <f t="shared" si="137"/>
        <v>6375.7404420000003</v>
      </c>
      <c r="Q399" s="14">
        <f>IF(B399="W",N399*Dane!$C$23,N399*Dane!$C$23)</f>
        <v>0</v>
      </c>
      <c r="R399" s="14">
        <f>IF(B399="W",(N399*Dane!$D$3)-Q399,(N399*Dane!$H$3)-Q399)</f>
        <v>0</v>
      </c>
      <c r="S399" s="14">
        <f t="shared" si="127"/>
        <v>6375.7404420000003</v>
      </c>
      <c r="T399" s="14">
        <f t="shared" si="138"/>
        <v>637.57404420000012</v>
      </c>
      <c r="U399" s="14">
        <f t="shared" si="139"/>
        <v>1275.1480884000002</v>
      </c>
      <c r="V399" s="33">
        <f t="shared" si="140"/>
        <v>7013.3144862000008</v>
      </c>
      <c r="W399" s="34">
        <f t="shared" si="141"/>
        <v>7650.8885304000005</v>
      </c>
      <c r="X399" s="49">
        <v>14500</v>
      </c>
      <c r="Y399" s="159">
        <f>X399*Dane!$D$6</f>
        <v>2175</v>
      </c>
      <c r="Z399" s="35">
        <f>X399*Dane!$D$7</f>
        <v>4350</v>
      </c>
      <c r="AA399" s="160">
        <f>X399*Dane!$D$8</f>
        <v>8700</v>
      </c>
      <c r="AB399" s="89"/>
      <c r="AC399" s="17"/>
      <c r="AD399" s="17"/>
    </row>
    <row r="400" spans="1:30" ht="29.25" customHeight="1">
      <c r="A400" s="178">
        <f t="shared" si="155"/>
        <v>397</v>
      </c>
      <c r="B400" s="11" t="s">
        <v>100</v>
      </c>
      <c r="C400" s="24" t="s">
        <v>269</v>
      </c>
      <c r="D400" s="36" t="s">
        <v>623</v>
      </c>
      <c r="E400" s="86"/>
      <c r="F400" s="12">
        <v>0</v>
      </c>
      <c r="G400" s="31">
        <v>0</v>
      </c>
      <c r="H400" s="31">
        <v>0</v>
      </c>
      <c r="I400" s="32">
        <v>664.29</v>
      </c>
      <c r="J400" s="14">
        <v>0</v>
      </c>
      <c r="K400" s="14">
        <f>F400*Dane!$C$14+G400*Dane!$C$15+H400*Dane!$C$16</f>
        <v>0</v>
      </c>
      <c r="L400" s="41">
        <f>F400*Dane!$F$14+G400*Dane!$F$15+H400*Dane!$F$17</f>
        <v>0</v>
      </c>
      <c r="M400" s="41">
        <f>F400*Dane!$H$14+G400*Dane!$H$15+H400*Dane!$H$16+(F400+G400+H400)*Dane!$C$22</f>
        <v>0</v>
      </c>
      <c r="N400" s="15">
        <f t="shared" si="126"/>
        <v>664.29</v>
      </c>
      <c r="O400" s="14">
        <f>IF(B400="W",N400*Dane!$D$2,N400*Dane!$H$2)</f>
        <v>132.858</v>
      </c>
      <c r="P400" s="14">
        <f t="shared" si="137"/>
        <v>797.14799999999991</v>
      </c>
      <c r="Q400" s="14">
        <f>IF(B400="W",N400*Dane!$C$23,N400*Dane!$C$23)</f>
        <v>0</v>
      </c>
      <c r="R400" s="14">
        <f>IF(B400="W",(N400*Dane!$D$3)-Q400,(N400*Dane!$H$3)-Q400)</f>
        <v>0</v>
      </c>
      <c r="S400" s="14">
        <f t="shared" si="127"/>
        <v>797.14799999999991</v>
      </c>
      <c r="T400" s="14">
        <f t="shared" si="138"/>
        <v>79.714799999999997</v>
      </c>
      <c r="U400" s="14">
        <f t="shared" si="139"/>
        <v>159.42959999999999</v>
      </c>
      <c r="V400" s="33">
        <f t="shared" si="140"/>
        <v>876.86279999999988</v>
      </c>
      <c r="W400" s="34">
        <f t="shared" si="141"/>
        <v>956.57759999999985</v>
      </c>
      <c r="X400" s="49">
        <v>2451</v>
      </c>
      <c r="Y400" s="159"/>
      <c r="Z400" s="35"/>
      <c r="AA400" s="160"/>
      <c r="AB400" s="89"/>
      <c r="AC400" s="17"/>
      <c r="AD400" s="17"/>
    </row>
    <row r="401" spans="1:30" ht="29.25" customHeight="1">
      <c r="A401" s="178">
        <f t="shared" si="155"/>
        <v>398</v>
      </c>
      <c r="B401" s="11" t="s">
        <v>100</v>
      </c>
      <c r="C401" s="24" t="s">
        <v>270</v>
      </c>
      <c r="D401" s="36" t="s">
        <v>624</v>
      </c>
      <c r="E401" s="86"/>
      <c r="F401" s="12">
        <v>0</v>
      </c>
      <c r="G401" s="31">
        <v>0</v>
      </c>
      <c r="H401" s="31">
        <v>0</v>
      </c>
      <c r="I401" s="32">
        <v>339.23076000000003</v>
      </c>
      <c r="J401" s="14">
        <v>0</v>
      </c>
      <c r="K401" s="14">
        <f>F401*Dane!$C$14+G401*Dane!$C$15+H401*Dane!$C$16</f>
        <v>0</v>
      </c>
      <c r="L401" s="41">
        <f>F401*Dane!$F$14+G401*Dane!$F$15+H401*Dane!$F$17</f>
        <v>0</v>
      </c>
      <c r="M401" s="41">
        <f>F401*Dane!$H$14+G401*Dane!$H$15+H401*Dane!$H$16+(F401+G401+H401)*Dane!$C$22</f>
        <v>0</v>
      </c>
      <c r="N401" s="15">
        <f t="shared" si="126"/>
        <v>339.23076000000003</v>
      </c>
      <c r="O401" s="14">
        <f>IF(B401="W",N401*Dane!$D$2,N401*Dane!$H$2)</f>
        <v>67.846152000000004</v>
      </c>
      <c r="P401" s="14">
        <f t="shared" si="137"/>
        <v>407.07691200000005</v>
      </c>
      <c r="Q401" s="14">
        <f>IF(B401="W",N401*Dane!$C$23,N401*Dane!$C$23)</f>
        <v>0</v>
      </c>
      <c r="R401" s="14">
        <f>IF(B401="W",(N401*Dane!$D$3)-Q401,(N401*Dane!$H$3)-Q401)</f>
        <v>0</v>
      </c>
      <c r="S401" s="14">
        <f t="shared" si="127"/>
        <v>407.07691200000005</v>
      </c>
      <c r="T401" s="14">
        <f t="shared" si="138"/>
        <v>40.707691200000006</v>
      </c>
      <c r="U401" s="14">
        <f t="shared" si="139"/>
        <v>81.415382400000013</v>
      </c>
      <c r="V401" s="33">
        <f t="shared" si="140"/>
        <v>447.78460320000005</v>
      </c>
      <c r="W401" s="34">
        <f t="shared" si="141"/>
        <v>488.49229440000005</v>
      </c>
      <c r="X401" s="49">
        <v>1208</v>
      </c>
      <c r="Y401" s="159"/>
      <c r="Z401" s="35"/>
      <c r="AA401" s="160"/>
      <c r="AB401" s="89"/>
      <c r="AC401" s="17"/>
      <c r="AD401" s="17"/>
    </row>
    <row r="402" spans="1:30" ht="29.25" customHeight="1">
      <c r="A402" s="178">
        <f t="shared" si="155"/>
        <v>399</v>
      </c>
      <c r="B402" s="11" t="s">
        <v>100</v>
      </c>
      <c r="C402" s="24" t="s">
        <v>271</v>
      </c>
      <c r="D402" s="36" t="s">
        <v>625</v>
      </c>
      <c r="E402" s="86"/>
      <c r="F402" s="12">
        <v>0</v>
      </c>
      <c r="G402" s="31">
        <v>0</v>
      </c>
      <c r="H402" s="31">
        <v>0</v>
      </c>
      <c r="I402" s="32">
        <v>807.48475499999995</v>
      </c>
      <c r="J402" s="14">
        <v>0</v>
      </c>
      <c r="K402" s="14">
        <f>F402*Dane!$C$14+G402*Dane!$C$15+H402*Dane!$C$16</f>
        <v>0</v>
      </c>
      <c r="L402" s="41">
        <f>F402*Dane!$F$14+G402*Dane!$F$15+H402*Dane!$F$17</f>
        <v>0</v>
      </c>
      <c r="M402" s="41">
        <f>F402*Dane!$H$14+G402*Dane!$H$15+H402*Dane!$H$16+(F402+G402+H402)*Dane!$C$22</f>
        <v>0</v>
      </c>
      <c r="N402" s="15">
        <f t="shared" ref="N402:N465" si="156">SUM(I402:M402)</f>
        <v>807.48475499999995</v>
      </c>
      <c r="O402" s="14">
        <f>IF(B402="W",N402*Dane!$D$2,N402*Dane!$H$2)</f>
        <v>161.496951</v>
      </c>
      <c r="P402" s="14">
        <f t="shared" si="137"/>
        <v>968.98170599999992</v>
      </c>
      <c r="Q402" s="14">
        <f>IF(B402="W",N402*Dane!$C$23,N402*Dane!$C$23)</f>
        <v>0</v>
      </c>
      <c r="R402" s="14">
        <f>IF(B402="W",(N402*Dane!$D$3)-Q402,(N402*Dane!$H$3)-Q402)</f>
        <v>0</v>
      </c>
      <c r="S402" s="14">
        <f t="shared" ref="S402:S465" si="157">SUM(P402:R402)</f>
        <v>968.98170599999992</v>
      </c>
      <c r="T402" s="14">
        <f t="shared" si="138"/>
        <v>96.8981706</v>
      </c>
      <c r="U402" s="14">
        <f t="shared" si="139"/>
        <v>193.7963412</v>
      </c>
      <c r="V402" s="33">
        <f t="shared" si="140"/>
        <v>1065.8798766</v>
      </c>
      <c r="W402" s="34">
        <f t="shared" si="141"/>
        <v>1162.7780471999999</v>
      </c>
      <c r="X402" s="49">
        <v>2504</v>
      </c>
      <c r="Y402" s="159"/>
      <c r="Z402" s="35"/>
      <c r="AA402" s="160"/>
      <c r="AB402" s="89"/>
      <c r="AC402" s="17"/>
      <c r="AD402" s="17"/>
    </row>
    <row r="403" spans="1:30" ht="29.25" customHeight="1">
      <c r="A403" s="178">
        <f t="shared" si="155"/>
        <v>400</v>
      </c>
      <c r="B403" s="11" t="s">
        <v>100</v>
      </c>
      <c r="C403" s="24" t="s">
        <v>272</v>
      </c>
      <c r="D403" s="36" t="s">
        <v>626</v>
      </c>
      <c r="E403" s="86"/>
      <c r="F403" s="12">
        <v>0</v>
      </c>
      <c r="G403" s="31">
        <v>0</v>
      </c>
      <c r="H403" s="31">
        <v>0</v>
      </c>
      <c r="I403" s="32">
        <v>99.482460000000003</v>
      </c>
      <c r="J403" s="14">
        <v>0</v>
      </c>
      <c r="K403" s="14">
        <f>F403*Dane!$C$14+G403*Dane!$C$15+H403*Dane!$C$16</f>
        <v>0</v>
      </c>
      <c r="L403" s="41">
        <f>F403*Dane!$F$14+G403*Dane!$F$15+H403*Dane!$F$17</f>
        <v>0</v>
      </c>
      <c r="M403" s="41">
        <f>F403*Dane!$H$14+G403*Dane!$H$15+H403*Dane!$H$16+(F403+G403+H403)*Dane!$C$22</f>
        <v>0</v>
      </c>
      <c r="N403" s="15">
        <f t="shared" si="156"/>
        <v>99.482460000000003</v>
      </c>
      <c r="O403" s="14">
        <f>IF(B403="W",N403*Dane!$D$2,N403*Dane!$H$2)</f>
        <v>19.896492000000002</v>
      </c>
      <c r="P403" s="14">
        <f t="shared" si="137"/>
        <v>119.378952</v>
      </c>
      <c r="Q403" s="14">
        <f>IF(B403="W",N403*Dane!$C$23,N403*Dane!$C$23)</f>
        <v>0</v>
      </c>
      <c r="R403" s="14">
        <f>IF(B403="W",(N403*Dane!$D$3)-Q403,(N403*Dane!$H$3)-Q403)</f>
        <v>0</v>
      </c>
      <c r="S403" s="14">
        <f t="shared" si="157"/>
        <v>119.378952</v>
      </c>
      <c r="T403" s="14">
        <f t="shared" si="138"/>
        <v>11.9378952</v>
      </c>
      <c r="U403" s="14">
        <f t="shared" si="139"/>
        <v>23.8757904</v>
      </c>
      <c r="V403" s="33">
        <f t="shared" si="140"/>
        <v>131.31684719999998</v>
      </c>
      <c r="W403" s="34">
        <f t="shared" si="141"/>
        <v>143.2547424</v>
      </c>
      <c r="X403" s="49">
        <v>134</v>
      </c>
      <c r="Y403" s="159"/>
      <c r="Z403" s="35"/>
      <c r="AA403" s="160"/>
      <c r="AB403" s="89"/>
      <c r="AC403" s="17"/>
      <c r="AD403" s="17"/>
    </row>
    <row r="404" spans="1:30" ht="29.25" customHeight="1">
      <c r="A404" s="178">
        <f t="shared" si="155"/>
        <v>401</v>
      </c>
      <c r="B404" s="11" t="s">
        <v>100</v>
      </c>
      <c r="C404" s="24" t="s">
        <v>273</v>
      </c>
      <c r="D404" s="36" t="s">
        <v>627</v>
      </c>
      <c r="E404" s="86"/>
      <c r="F404" s="12">
        <v>0</v>
      </c>
      <c r="G404" s="31">
        <v>0</v>
      </c>
      <c r="H404" s="31">
        <v>0</v>
      </c>
      <c r="I404" s="32">
        <v>11222.475</v>
      </c>
      <c r="J404" s="14">
        <v>0</v>
      </c>
      <c r="K404" s="14">
        <f>F404*Dane!$C$14+G404*Dane!$C$15+H404*Dane!$C$16</f>
        <v>0</v>
      </c>
      <c r="L404" s="41">
        <f>F404*Dane!$F$14+G404*Dane!$F$15+H404*Dane!$F$17</f>
        <v>0</v>
      </c>
      <c r="M404" s="41">
        <f>F404*Dane!$H$14+G404*Dane!$H$15+H404*Dane!$H$16+(F404+G404+H404)*Dane!$C$22</f>
        <v>0</v>
      </c>
      <c r="N404" s="15">
        <f t="shared" si="156"/>
        <v>11222.475</v>
      </c>
      <c r="O404" s="14">
        <f>IF(B404="W",N404*Dane!$D$2,N404*Dane!$H$2)</f>
        <v>2244.4950000000003</v>
      </c>
      <c r="P404" s="14">
        <f t="shared" si="137"/>
        <v>13466.970000000001</v>
      </c>
      <c r="Q404" s="14">
        <f>IF(B404="W",N404*Dane!$C$23,N404*Dane!$C$23)</f>
        <v>0</v>
      </c>
      <c r="R404" s="14">
        <f>IF(B404="W",(N404*Dane!$D$3)-Q404,(N404*Dane!$H$3)-Q404)</f>
        <v>0</v>
      </c>
      <c r="S404" s="14">
        <f t="shared" si="157"/>
        <v>13466.970000000001</v>
      </c>
      <c r="T404" s="14">
        <f t="shared" si="138"/>
        <v>1346.6970000000001</v>
      </c>
      <c r="U404" s="14">
        <f t="shared" si="139"/>
        <v>2693.3940000000002</v>
      </c>
      <c r="V404" s="33">
        <f t="shared" si="140"/>
        <v>14813.667000000001</v>
      </c>
      <c r="W404" s="34">
        <f t="shared" si="141"/>
        <v>16160.364000000001</v>
      </c>
      <c r="X404" s="49">
        <v>20400</v>
      </c>
      <c r="Y404" s="159">
        <f>X404*Dane!$D$6</f>
        <v>3060</v>
      </c>
      <c r="Z404" s="35"/>
      <c r="AA404" s="160"/>
      <c r="AB404" s="89"/>
      <c r="AC404" s="17"/>
      <c r="AD404" s="17"/>
    </row>
    <row r="405" spans="1:30" ht="29.25" customHeight="1">
      <c r="A405" s="178">
        <f t="shared" si="155"/>
        <v>402</v>
      </c>
      <c r="B405" s="11" t="s">
        <v>100</v>
      </c>
      <c r="C405" s="24" t="s">
        <v>1888</v>
      </c>
      <c r="D405" s="36" t="s">
        <v>1361</v>
      </c>
      <c r="E405" s="86"/>
      <c r="F405" s="12">
        <v>0</v>
      </c>
      <c r="G405" s="31">
        <v>0</v>
      </c>
      <c r="H405" s="31">
        <v>0</v>
      </c>
      <c r="I405" s="32">
        <v>5128.1175000000003</v>
      </c>
      <c r="J405" s="14">
        <v>0</v>
      </c>
      <c r="K405" s="14">
        <f>F405*Dane!$C$14+G405*Dane!$C$15+H405*Dane!$C$16</f>
        <v>0</v>
      </c>
      <c r="L405" s="41">
        <f>F405*Dane!$F$14+G405*Dane!$F$15+H405*Dane!$F$17</f>
        <v>0</v>
      </c>
      <c r="M405" s="41">
        <f>F405*Dane!$H$14+G405*Dane!$H$15+H405*Dane!$H$16+(F405+G405+H405)*Dane!$C$22</f>
        <v>0</v>
      </c>
      <c r="N405" s="15">
        <f t="shared" si="156"/>
        <v>5128.1175000000003</v>
      </c>
      <c r="O405" s="14">
        <f>IF(B405="W",N405*Dane!$D$2,N405*Dane!$H$2)</f>
        <v>1025.6235000000001</v>
      </c>
      <c r="P405" s="14">
        <f>SUM(N405:O405)</f>
        <v>6153.741</v>
      </c>
      <c r="Q405" s="14">
        <f>IF(B405="W",N405*Dane!$C$23,N405*Dane!$C$23)</f>
        <v>0</v>
      </c>
      <c r="R405" s="14">
        <f>IF(B405="W",(N405*Dane!$D$3)-Q405,(N405*Dane!$H$3)-Q405)</f>
        <v>0</v>
      </c>
      <c r="S405" s="14">
        <f t="shared" si="157"/>
        <v>6153.741</v>
      </c>
      <c r="T405" s="14">
        <f>S405*0.1</f>
        <v>615.3741</v>
      </c>
      <c r="U405" s="14">
        <f>S405*0.2</f>
        <v>1230.7482</v>
      </c>
      <c r="V405" s="33">
        <f>SUM(S405:T405)</f>
        <v>6769.1151</v>
      </c>
      <c r="W405" s="34">
        <f>SUM(S405,U405)</f>
        <v>7384.4892</v>
      </c>
      <c r="X405" s="49">
        <v>12800</v>
      </c>
      <c r="Y405" s="159"/>
      <c r="Z405" s="35"/>
      <c r="AA405" s="160"/>
      <c r="AB405" s="89"/>
      <c r="AC405" s="17"/>
      <c r="AD405" s="17"/>
    </row>
    <row r="406" spans="1:30" ht="29.25" customHeight="1">
      <c r="A406" s="178">
        <f t="shared" si="155"/>
        <v>403</v>
      </c>
      <c r="B406" s="11" t="s">
        <v>100</v>
      </c>
      <c r="C406" s="24" t="s">
        <v>274</v>
      </c>
      <c r="D406" s="36" t="s">
        <v>628</v>
      </c>
      <c r="E406" s="86"/>
      <c r="F406" s="12">
        <v>0</v>
      </c>
      <c r="G406" s="31">
        <v>0</v>
      </c>
      <c r="H406" s="31">
        <v>0</v>
      </c>
      <c r="I406" s="32">
        <v>8982.0059999999994</v>
      </c>
      <c r="J406" s="14">
        <v>0</v>
      </c>
      <c r="K406" s="14">
        <f>F406*Dane!$C$14+G406*Dane!$C$15+H406*Dane!$C$16</f>
        <v>0</v>
      </c>
      <c r="L406" s="41">
        <f>F406*Dane!$F$14+G406*Dane!$F$15+H406*Dane!$F$17</f>
        <v>0</v>
      </c>
      <c r="M406" s="41">
        <f>F406*Dane!$H$14+G406*Dane!$H$15+H406*Dane!$H$16+(F406+G406+H406)*Dane!$C$22</f>
        <v>0</v>
      </c>
      <c r="N406" s="15">
        <f t="shared" si="156"/>
        <v>8982.0059999999994</v>
      </c>
      <c r="O406" s="14">
        <f>IF(B406="W",N406*Dane!$D$2,N406*Dane!$H$2)</f>
        <v>1796.4012</v>
      </c>
      <c r="P406" s="14">
        <f t="shared" si="137"/>
        <v>10778.4072</v>
      </c>
      <c r="Q406" s="14">
        <f>IF(B406="W",N406*Dane!$C$23,N406*Dane!$C$23)</f>
        <v>0</v>
      </c>
      <c r="R406" s="14">
        <f>IF(B406="W",(N406*Dane!$D$3)-Q406,(N406*Dane!$H$3)-Q406)</f>
        <v>0</v>
      </c>
      <c r="S406" s="14">
        <f t="shared" si="157"/>
        <v>10778.4072</v>
      </c>
      <c r="T406" s="14">
        <f t="shared" si="138"/>
        <v>1077.8407199999999</v>
      </c>
      <c r="U406" s="14">
        <f t="shared" si="139"/>
        <v>2155.6814399999998</v>
      </c>
      <c r="V406" s="33">
        <f t="shared" si="140"/>
        <v>11856.24792</v>
      </c>
      <c r="W406" s="34">
        <f t="shared" si="141"/>
        <v>12934.08864</v>
      </c>
      <c r="X406" s="49">
        <v>13705</v>
      </c>
      <c r="Y406" s="159"/>
      <c r="Z406" s="35"/>
      <c r="AA406" s="160"/>
      <c r="AB406" s="89"/>
      <c r="AC406" s="17"/>
      <c r="AD406" s="17"/>
    </row>
    <row r="407" spans="1:30" ht="29.25" customHeight="1">
      <c r="A407" s="178">
        <f t="shared" si="155"/>
        <v>404</v>
      </c>
      <c r="B407" s="11" t="s">
        <v>100</v>
      </c>
      <c r="C407" s="24" t="s">
        <v>275</v>
      </c>
      <c r="D407" s="36" t="s">
        <v>629</v>
      </c>
      <c r="E407" s="86"/>
      <c r="F407" s="12">
        <v>0</v>
      </c>
      <c r="G407" s="31">
        <v>0</v>
      </c>
      <c r="H407" s="31">
        <v>0</v>
      </c>
      <c r="I407" s="32">
        <v>6608.6790000000001</v>
      </c>
      <c r="J407" s="14">
        <v>0</v>
      </c>
      <c r="K407" s="14">
        <f>F407*Dane!$C$14+G407*Dane!$C$15+H407*Dane!$C$16</f>
        <v>0</v>
      </c>
      <c r="L407" s="41">
        <f>F407*Dane!$F$14+G407*Dane!$F$15+H407*Dane!$F$17</f>
        <v>0</v>
      </c>
      <c r="M407" s="41">
        <f>F407*Dane!$H$14+G407*Dane!$H$15+H407*Dane!$H$16+(F407+G407+H407)*Dane!$C$22</f>
        <v>0</v>
      </c>
      <c r="N407" s="15">
        <f t="shared" si="156"/>
        <v>6608.6790000000001</v>
      </c>
      <c r="O407" s="14">
        <f>IF(B407="W",N407*Dane!$D$2,N407*Dane!$H$2)</f>
        <v>1321.7358000000002</v>
      </c>
      <c r="P407" s="14">
        <f t="shared" si="137"/>
        <v>7930.4148000000005</v>
      </c>
      <c r="Q407" s="14">
        <f>IF(B407="W",N407*Dane!$C$23,N407*Dane!$C$23)</f>
        <v>0</v>
      </c>
      <c r="R407" s="14">
        <f>IF(B407="W",(N407*Dane!$D$3)-Q407,(N407*Dane!$H$3)-Q407)</f>
        <v>0</v>
      </c>
      <c r="S407" s="14">
        <f t="shared" si="157"/>
        <v>7930.4148000000005</v>
      </c>
      <c r="T407" s="14">
        <f t="shared" si="138"/>
        <v>793.04148000000009</v>
      </c>
      <c r="U407" s="14">
        <f t="shared" si="139"/>
        <v>1586.0829600000002</v>
      </c>
      <c r="V407" s="33">
        <f t="shared" si="140"/>
        <v>8723.4562800000003</v>
      </c>
      <c r="W407" s="34">
        <f t="shared" si="141"/>
        <v>9516.4977600000002</v>
      </c>
      <c r="X407" s="49">
        <v>10084</v>
      </c>
      <c r="Y407" s="159"/>
      <c r="Z407" s="35"/>
      <c r="AA407" s="160"/>
      <c r="AB407" s="89"/>
      <c r="AC407" s="17"/>
      <c r="AD407" s="17"/>
    </row>
    <row r="408" spans="1:30" ht="29.25" customHeight="1">
      <c r="A408" s="178">
        <f t="shared" si="155"/>
        <v>405</v>
      </c>
      <c r="B408" s="11" t="s">
        <v>100</v>
      </c>
      <c r="C408" s="24" t="s">
        <v>276</v>
      </c>
      <c r="D408" s="36" t="s">
        <v>630</v>
      </c>
      <c r="E408" s="86"/>
      <c r="F408" s="12">
        <v>0</v>
      </c>
      <c r="G408" s="31">
        <v>0</v>
      </c>
      <c r="H408" s="31">
        <v>0</v>
      </c>
      <c r="I408" s="32">
        <v>71.018640000000005</v>
      </c>
      <c r="J408" s="14">
        <v>0</v>
      </c>
      <c r="K408" s="14">
        <f>F408*Dane!$C$14+G408*Dane!$C$15+H408*Dane!$C$16</f>
        <v>0</v>
      </c>
      <c r="L408" s="41">
        <f>F408*Dane!$F$14+G408*Dane!$F$15+H408*Dane!$F$17</f>
        <v>0</v>
      </c>
      <c r="M408" s="41">
        <f>F408*Dane!$H$14+G408*Dane!$H$15+H408*Dane!$H$16+(F408+G408+H408)*Dane!$C$22</f>
        <v>0</v>
      </c>
      <c r="N408" s="15">
        <f t="shared" si="156"/>
        <v>71.018640000000005</v>
      </c>
      <c r="O408" s="14">
        <f>IF(B408="W",N408*Dane!$D$2,N408*Dane!$H$2)</f>
        <v>14.203728000000002</v>
      </c>
      <c r="P408" s="14">
        <f t="shared" si="137"/>
        <v>85.222368000000003</v>
      </c>
      <c r="Q408" s="14">
        <f>IF(B408="W",N408*Dane!$C$23,N408*Dane!$C$23)</f>
        <v>0</v>
      </c>
      <c r="R408" s="14">
        <f>IF(B408="W",(N408*Dane!$D$3)-Q408,(N408*Dane!$H$3)-Q408)</f>
        <v>0</v>
      </c>
      <c r="S408" s="14">
        <f t="shared" si="157"/>
        <v>85.222368000000003</v>
      </c>
      <c r="T408" s="14">
        <f t="shared" si="138"/>
        <v>8.5222367999999999</v>
      </c>
      <c r="U408" s="14">
        <f t="shared" si="139"/>
        <v>17.0444736</v>
      </c>
      <c r="V408" s="33">
        <f t="shared" si="140"/>
        <v>93.744604800000005</v>
      </c>
      <c r="W408" s="34">
        <f t="shared" si="141"/>
        <v>102.26684160000001</v>
      </c>
      <c r="X408" s="49">
        <v>260</v>
      </c>
      <c r="Y408" s="159"/>
      <c r="Z408" s="35"/>
      <c r="AA408" s="160"/>
      <c r="AB408" s="89"/>
      <c r="AC408" s="17"/>
      <c r="AD408" s="17"/>
    </row>
    <row r="409" spans="1:30" ht="29.25" customHeight="1">
      <c r="A409" s="178">
        <f t="shared" si="155"/>
        <v>406</v>
      </c>
      <c r="B409" s="11" t="s">
        <v>100</v>
      </c>
      <c r="C409" s="24" t="s">
        <v>277</v>
      </c>
      <c r="D409" s="36" t="s">
        <v>631</v>
      </c>
      <c r="E409" s="86"/>
      <c r="F409" s="12">
        <v>0</v>
      </c>
      <c r="G409" s="31">
        <v>0</v>
      </c>
      <c r="H409" s="31">
        <v>0</v>
      </c>
      <c r="I409" s="32">
        <v>27.174493500000004</v>
      </c>
      <c r="J409" s="14">
        <v>0</v>
      </c>
      <c r="K409" s="14">
        <f>F409*Dane!$C$14+G409*Dane!$C$15+H409*Dane!$C$16</f>
        <v>0</v>
      </c>
      <c r="L409" s="41">
        <f>F409*Dane!$F$14+G409*Dane!$F$15+H409*Dane!$F$17</f>
        <v>0</v>
      </c>
      <c r="M409" s="41">
        <f>F409*Dane!$H$14+G409*Dane!$H$15+H409*Dane!$H$16+(F409+G409+H409)*Dane!$C$22</f>
        <v>0</v>
      </c>
      <c r="N409" s="15">
        <f t="shared" si="156"/>
        <v>27.174493500000004</v>
      </c>
      <c r="O409" s="14">
        <f>IF(B409="W",N409*Dane!$D$2,N409*Dane!$H$2)</f>
        <v>5.4348987000000015</v>
      </c>
      <c r="P409" s="14">
        <f t="shared" si="137"/>
        <v>32.609392200000002</v>
      </c>
      <c r="Q409" s="14">
        <f>IF(B409="W",N409*Dane!$C$23,N409*Dane!$C$23)</f>
        <v>0</v>
      </c>
      <c r="R409" s="14">
        <f>IF(B409="W",(N409*Dane!$D$3)-Q409,(N409*Dane!$H$3)-Q409)</f>
        <v>0</v>
      </c>
      <c r="S409" s="14">
        <f t="shared" si="157"/>
        <v>32.609392200000002</v>
      </c>
      <c r="T409" s="14">
        <f t="shared" si="138"/>
        <v>3.2609392200000005</v>
      </c>
      <c r="U409" s="14">
        <f t="shared" si="139"/>
        <v>6.5218784400000009</v>
      </c>
      <c r="V409" s="33">
        <f t="shared" si="140"/>
        <v>35.870331419999999</v>
      </c>
      <c r="W409" s="34">
        <f t="shared" si="141"/>
        <v>39.131270640000004</v>
      </c>
      <c r="X409" s="49">
        <v>292</v>
      </c>
      <c r="Y409" s="159"/>
      <c r="Z409" s="35"/>
      <c r="AA409" s="160"/>
      <c r="AB409" s="89"/>
      <c r="AC409" s="17"/>
      <c r="AD409" s="17"/>
    </row>
    <row r="410" spans="1:30" ht="29.25" customHeight="1">
      <c r="A410" s="178">
        <f t="shared" si="155"/>
        <v>407</v>
      </c>
      <c r="B410" s="11" t="s">
        <v>100</v>
      </c>
      <c r="C410" s="24" t="s">
        <v>278</v>
      </c>
      <c r="D410" s="36" t="s">
        <v>632</v>
      </c>
      <c r="E410" s="86"/>
      <c r="F410" s="12">
        <v>0</v>
      </c>
      <c r="G410" s="31">
        <v>0</v>
      </c>
      <c r="H410" s="31">
        <v>0</v>
      </c>
      <c r="I410" s="32">
        <v>25.162500000000001</v>
      </c>
      <c r="J410" s="14">
        <v>0</v>
      </c>
      <c r="K410" s="14">
        <f>F410*Dane!$C$14+G410*Dane!$C$15+H410*Dane!$C$16</f>
        <v>0</v>
      </c>
      <c r="L410" s="41">
        <f>F410*Dane!$F$14+G410*Dane!$F$15+H410*Dane!$F$17</f>
        <v>0</v>
      </c>
      <c r="M410" s="41">
        <f>F410*Dane!$H$14+G410*Dane!$H$15+H410*Dane!$H$16+(F410+G410+H410)*Dane!$C$22</f>
        <v>0</v>
      </c>
      <c r="N410" s="15">
        <f t="shared" si="156"/>
        <v>25.162500000000001</v>
      </c>
      <c r="O410" s="14">
        <f>IF(B410="W",N410*Dane!$D$2,N410*Dane!$H$2)</f>
        <v>5.0325000000000006</v>
      </c>
      <c r="P410" s="14">
        <f t="shared" si="137"/>
        <v>30.195</v>
      </c>
      <c r="Q410" s="14">
        <f>IF(B410="W",N410*Dane!$C$23,N410*Dane!$C$23)</f>
        <v>0</v>
      </c>
      <c r="R410" s="14">
        <f>IF(B410="W",(N410*Dane!$D$3)-Q410,(N410*Dane!$H$3)-Q410)</f>
        <v>0</v>
      </c>
      <c r="S410" s="14">
        <f t="shared" si="157"/>
        <v>30.195</v>
      </c>
      <c r="T410" s="14">
        <f t="shared" si="138"/>
        <v>3.0195000000000003</v>
      </c>
      <c r="U410" s="14">
        <f t="shared" si="139"/>
        <v>6.0390000000000006</v>
      </c>
      <c r="V410" s="33">
        <f t="shared" si="140"/>
        <v>33.214500000000001</v>
      </c>
      <c r="W410" s="34">
        <f t="shared" si="141"/>
        <v>36.234000000000002</v>
      </c>
      <c r="X410" s="49">
        <v>56</v>
      </c>
      <c r="Y410" s="159"/>
      <c r="Z410" s="35"/>
      <c r="AA410" s="160"/>
      <c r="AB410" s="89"/>
      <c r="AC410" s="17"/>
      <c r="AD410" s="17"/>
    </row>
    <row r="411" spans="1:30" ht="29.25" customHeight="1">
      <c r="A411" s="178">
        <f t="shared" si="155"/>
        <v>408</v>
      </c>
      <c r="B411" s="11" t="s">
        <v>100</v>
      </c>
      <c r="C411" s="24" t="s">
        <v>279</v>
      </c>
      <c r="D411" s="36" t="s">
        <v>633</v>
      </c>
      <c r="E411" s="86"/>
      <c r="F411" s="12">
        <v>0</v>
      </c>
      <c r="G411" s="31">
        <v>0</v>
      </c>
      <c r="H411" s="31">
        <v>0</v>
      </c>
      <c r="I411" s="32">
        <v>108.69797400000002</v>
      </c>
      <c r="J411" s="14">
        <v>0</v>
      </c>
      <c r="K411" s="14">
        <f>F411*Dane!$C$14+G411*Dane!$C$15+H411*Dane!$C$16</f>
        <v>0</v>
      </c>
      <c r="L411" s="41">
        <f>F411*Dane!$F$14+G411*Dane!$F$15+H411*Dane!$F$17</f>
        <v>0</v>
      </c>
      <c r="M411" s="41">
        <f>F411*Dane!$H$14+G411*Dane!$H$15+H411*Dane!$H$16+(F411+G411+H411)*Dane!$C$22</f>
        <v>0</v>
      </c>
      <c r="N411" s="15">
        <f t="shared" si="156"/>
        <v>108.69797400000002</v>
      </c>
      <c r="O411" s="14">
        <f>IF(B411="W",N411*Dane!$D$2,N411*Dane!$H$2)</f>
        <v>21.739594800000006</v>
      </c>
      <c r="P411" s="14">
        <f t="shared" si="137"/>
        <v>130.43756880000001</v>
      </c>
      <c r="Q411" s="14">
        <f>IF(B411="W",N411*Dane!$C$23,N411*Dane!$C$23)</f>
        <v>0</v>
      </c>
      <c r="R411" s="14">
        <f>IF(B411="W",(N411*Dane!$D$3)-Q411,(N411*Dane!$H$3)-Q411)</f>
        <v>0</v>
      </c>
      <c r="S411" s="14">
        <f t="shared" si="157"/>
        <v>130.43756880000001</v>
      </c>
      <c r="T411" s="14">
        <f t="shared" si="138"/>
        <v>13.043756880000002</v>
      </c>
      <c r="U411" s="14">
        <f t="shared" si="139"/>
        <v>26.087513760000004</v>
      </c>
      <c r="V411" s="33">
        <f t="shared" si="140"/>
        <v>143.48132568</v>
      </c>
      <c r="W411" s="34">
        <f t="shared" si="141"/>
        <v>156.52508256000002</v>
      </c>
      <c r="X411" s="49">
        <v>385</v>
      </c>
      <c r="Y411" s="159"/>
      <c r="Z411" s="35"/>
      <c r="AA411" s="160"/>
      <c r="AB411" s="89"/>
      <c r="AC411" s="17"/>
      <c r="AD411" s="17"/>
    </row>
    <row r="412" spans="1:30" ht="29.25" customHeight="1">
      <c r="A412" s="178">
        <f t="shared" si="155"/>
        <v>409</v>
      </c>
      <c r="B412" s="11" t="s">
        <v>100</v>
      </c>
      <c r="C412" s="24" t="s">
        <v>280</v>
      </c>
      <c r="D412" s="36" t="s">
        <v>634</v>
      </c>
      <c r="E412" s="86"/>
      <c r="F412" s="12">
        <v>0</v>
      </c>
      <c r="G412" s="31">
        <v>0</v>
      </c>
      <c r="H412" s="31">
        <v>0</v>
      </c>
      <c r="I412" s="32">
        <v>980.09950500000002</v>
      </c>
      <c r="J412" s="14">
        <v>0</v>
      </c>
      <c r="K412" s="14">
        <f>F412*Dane!$C$14+G412*Dane!$C$15+H412*Dane!$C$16</f>
        <v>0</v>
      </c>
      <c r="L412" s="41">
        <f>F412*Dane!$F$14+G412*Dane!$F$15+H412*Dane!$F$17</f>
        <v>0</v>
      </c>
      <c r="M412" s="41">
        <f>F412*Dane!$H$14+G412*Dane!$H$15+H412*Dane!$H$16+(F412+G412+H412)*Dane!$C$22</f>
        <v>0</v>
      </c>
      <c r="N412" s="15">
        <f t="shared" si="156"/>
        <v>980.09950500000002</v>
      </c>
      <c r="O412" s="14">
        <f>IF(B412="W",N412*Dane!$D$2,N412*Dane!$H$2)</f>
        <v>196.019901</v>
      </c>
      <c r="P412" s="14">
        <f t="shared" si="137"/>
        <v>1176.119406</v>
      </c>
      <c r="Q412" s="14">
        <f>IF(B412="W",N412*Dane!$C$23,N412*Dane!$C$23)</f>
        <v>0</v>
      </c>
      <c r="R412" s="14">
        <f>IF(B412="W",(N412*Dane!$D$3)-Q412,(N412*Dane!$H$3)-Q412)</f>
        <v>0</v>
      </c>
      <c r="S412" s="14">
        <f t="shared" si="157"/>
        <v>1176.119406</v>
      </c>
      <c r="T412" s="14">
        <f t="shared" si="138"/>
        <v>117.61194060000001</v>
      </c>
      <c r="U412" s="14">
        <f t="shared" si="139"/>
        <v>235.22388120000002</v>
      </c>
      <c r="V412" s="33">
        <f t="shared" si="140"/>
        <v>1293.7313466000001</v>
      </c>
      <c r="W412" s="34">
        <f t="shared" si="141"/>
        <v>1411.3432872000001</v>
      </c>
      <c r="X412" s="49">
        <v>4651</v>
      </c>
      <c r="Y412" s="159"/>
      <c r="Z412" s="35"/>
      <c r="AA412" s="160"/>
      <c r="AB412" s="89"/>
      <c r="AC412" s="17"/>
      <c r="AD412" s="17"/>
    </row>
    <row r="413" spans="1:30" ht="29.25" customHeight="1">
      <c r="A413" s="178">
        <f t="shared" si="155"/>
        <v>410</v>
      </c>
      <c r="B413" s="11" t="s">
        <v>100</v>
      </c>
      <c r="C413" s="24" t="s">
        <v>281</v>
      </c>
      <c r="D413" s="36" t="s">
        <v>635</v>
      </c>
      <c r="E413" s="86"/>
      <c r="F413" s="12">
        <v>0</v>
      </c>
      <c r="G413" s="31">
        <v>0</v>
      </c>
      <c r="H413" s="31">
        <v>0</v>
      </c>
      <c r="I413" s="32">
        <v>70419.772500000006</v>
      </c>
      <c r="J413" s="14">
        <v>0</v>
      </c>
      <c r="K413" s="14">
        <f>F413*Dane!$C$14+G413*Dane!$C$15+H413*Dane!$C$16</f>
        <v>0</v>
      </c>
      <c r="L413" s="41">
        <f>F413*Dane!$F$14+G413*Dane!$F$15+H413*Dane!$F$17</f>
        <v>0</v>
      </c>
      <c r="M413" s="41">
        <f>F413*Dane!$H$14+G413*Dane!$H$15+H413*Dane!$H$16+(F413+G413+H413)*Dane!$C$22</f>
        <v>0</v>
      </c>
      <c r="N413" s="15">
        <f t="shared" si="156"/>
        <v>70419.772500000006</v>
      </c>
      <c r="O413" s="14">
        <f>IF(B413="W",N413*Dane!$D$2,N413*Dane!$H$2)</f>
        <v>14083.954500000002</v>
      </c>
      <c r="P413" s="14">
        <f t="shared" si="137"/>
        <v>84503.727000000014</v>
      </c>
      <c r="Q413" s="14">
        <f>IF(B413="W",N413*Dane!$C$23,N413*Dane!$C$23)</f>
        <v>0</v>
      </c>
      <c r="R413" s="14">
        <f>IF(B413="W",(N413*Dane!$D$3)-Q413,(N413*Dane!$H$3)-Q413)</f>
        <v>0</v>
      </c>
      <c r="S413" s="14">
        <f t="shared" si="157"/>
        <v>84503.727000000014</v>
      </c>
      <c r="T413" s="14">
        <f t="shared" si="138"/>
        <v>8450.3727000000017</v>
      </c>
      <c r="U413" s="14">
        <f t="shared" si="139"/>
        <v>16900.745400000003</v>
      </c>
      <c r="V413" s="33">
        <f t="shared" si="140"/>
        <v>92954.099700000021</v>
      </c>
      <c r="W413" s="34">
        <f t="shared" si="141"/>
        <v>101404.47240000001</v>
      </c>
      <c r="X413" s="49">
        <v>142513</v>
      </c>
      <c r="Y413" s="159">
        <f>X413*Dane!$D$6</f>
        <v>21376.95</v>
      </c>
      <c r="Z413" s="35">
        <f>X413*Dane!$D$7</f>
        <v>42753.9</v>
      </c>
      <c r="AA413" s="160">
        <f>(3320+19950+2*18715)*1.2</f>
        <v>72840</v>
      </c>
      <c r="AB413" s="89"/>
      <c r="AC413" s="17"/>
      <c r="AD413" s="17"/>
    </row>
    <row r="414" spans="1:30" ht="29.25" customHeight="1">
      <c r="A414" s="178">
        <f t="shared" si="155"/>
        <v>411</v>
      </c>
      <c r="B414" s="11" t="s">
        <v>100</v>
      </c>
      <c r="C414" s="24" t="s">
        <v>282</v>
      </c>
      <c r="D414" s="36" t="s">
        <v>509</v>
      </c>
      <c r="E414" s="86"/>
      <c r="F414" s="12">
        <v>0</v>
      </c>
      <c r="G414" s="31">
        <v>0</v>
      </c>
      <c r="H414" s="31">
        <v>0</v>
      </c>
      <c r="I414" s="32">
        <v>24382.462500000001</v>
      </c>
      <c r="J414" s="14">
        <v>0</v>
      </c>
      <c r="K414" s="14">
        <f>F414*Dane!$C$14+G414*Dane!$C$15+H414*Dane!$C$16</f>
        <v>0</v>
      </c>
      <c r="L414" s="41">
        <f>F414*Dane!$F$14+G414*Dane!$F$15+H414*Dane!$F$17</f>
        <v>0</v>
      </c>
      <c r="M414" s="41">
        <f>F414*Dane!$H$14+G414*Dane!$H$15+H414*Dane!$H$16+(F414+G414+H414)*Dane!$C$22</f>
        <v>0</v>
      </c>
      <c r="N414" s="15">
        <f t="shared" si="156"/>
        <v>24382.462500000001</v>
      </c>
      <c r="O414" s="14">
        <f>IF(B414="W",N414*Dane!$D$2,N414*Dane!$H$2)</f>
        <v>4876.4925000000003</v>
      </c>
      <c r="P414" s="14">
        <f t="shared" si="137"/>
        <v>29258.955000000002</v>
      </c>
      <c r="Q414" s="14">
        <f>IF(B414="W",N414*Dane!$C$23,N414*Dane!$C$23)</f>
        <v>0</v>
      </c>
      <c r="R414" s="14">
        <f>IF(B414="W",(N414*Dane!$D$3)-Q414,(N414*Dane!$H$3)-Q414)</f>
        <v>0</v>
      </c>
      <c r="S414" s="14">
        <f t="shared" si="157"/>
        <v>29258.955000000002</v>
      </c>
      <c r="T414" s="14">
        <f t="shared" si="138"/>
        <v>2925.8955000000005</v>
      </c>
      <c r="U414" s="14">
        <f t="shared" si="139"/>
        <v>5851.7910000000011</v>
      </c>
      <c r="V414" s="33">
        <f t="shared" si="140"/>
        <v>32184.8505</v>
      </c>
      <c r="W414" s="34">
        <f t="shared" si="141"/>
        <v>35110.745999999999</v>
      </c>
      <c r="X414" s="49">
        <v>39163</v>
      </c>
      <c r="Y414" s="159">
        <f>X414*Dane!$D$6</f>
        <v>5874.45</v>
      </c>
      <c r="Z414" s="35">
        <f>9310*1.2</f>
        <v>11172</v>
      </c>
      <c r="AA414" s="160">
        <f>19950*1.2</f>
        <v>23940</v>
      </c>
      <c r="AB414" s="89"/>
      <c r="AC414" s="17"/>
      <c r="AD414" s="17"/>
    </row>
    <row r="415" spans="1:30" ht="29.25" customHeight="1">
      <c r="A415" s="178">
        <f t="shared" si="155"/>
        <v>412</v>
      </c>
      <c r="B415" s="11" t="s">
        <v>100</v>
      </c>
      <c r="C415" s="24" t="s">
        <v>283</v>
      </c>
      <c r="D415" s="36" t="s">
        <v>509</v>
      </c>
      <c r="E415" s="86"/>
      <c r="F415" s="12">
        <v>0</v>
      </c>
      <c r="G415" s="31">
        <v>0</v>
      </c>
      <c r="H415" s="31">
        <v>0</v>
      </c>
      <c r="I415" s="32">
        <v>20557.762500000001</v>
      </c>
      <c r="J415" s="14">
        <v>0</v>
      </c>
      <c r="K415" s="14">
        <f>F415*Dane!$C$14+G415*Dane!$C$15+H415*Dane!$C$16</f>
        <v>0</v>
      </c>
      <c r="L415" s="41">
        <f>F415*Dane!$F$14+G415*Dane!$F$15+H415*Dane!$F$17</f>
        <v>0</v>
      </c>
      <c r="M415" s="41">
        <f>F415*Dane!$H$14+G415*Dane!$H$15+H415*Dane!$H$16+(F415+G415+H415)*Dane!$C$22</f>
        <v>0</v>
      </c>
      <c r="N415" s="15">
        <f t="shared" si="156"/>
        <v>20557.762500000001</v>
      </c>
      <c r="O415" s="14">
        <f>IF(B415="W",N415*Dane!$D$2,N415*Dane!$H$2)</f>
        <v>4111.5525000000007</v>
      </c>
      <c r="P415" s="14">
        <f t="shared" si="137"/>
        <v>24669.315000000002</v>
      </c>
      <c r="Q415" s="14">
        <f>IF(B415="W",N415*Dane!$C$23,N415*Dane!$C$23)</f>
        <v>0</v>
      </c>
      <c r="R415" s="14">
        <f>IF(B415="W",(N415*Dane!$D$3)-Q415,(N415*Dane!$H$3)-Q415)</f>
        <v>0</v>
      </c>
      <c r="S415" s="14">
        <f t="shared" si="157"/>
        <v>24669.315000000002</v>
      </c>
      <c r="T415" s="14">
        <f t="shared" si="138"/>
        <v>2466.9315000000006</v>
      </c>
      <c r="U415" s="14">
        <f t="shared" si="139"/>
        <v>4933.8630000000012</v>
      </c>
      <c r="V415" s="33">
        <f t="shared" si="140"/>
        <v>27136.246500000001</v>
      </c>
      <c r="W415" s="34">
        <f t="shared" si="141"/>
        <v>29603.178000000004</v>
      </c>
      <c r="X415" s="49">
        <v>33019</v>
      </c>
      <c r="Y415" s="159">
        <f>X415*Dane!$D$6</f>
        <v>4952.8499999999995</v>
      </c>
      <c r="Z415" s="35">
        <f>8740*1.2</f>
        <v>10488</v>
      </c>
      <c r="AA415" s="160">
        <f>18715*1.2</f>
        <v>22458</v>
      </c>
      <c r="AB415" s="89"/>
      <c r="AC415" s="17"/>
      <c r="AD415" s="17"/>
    </row>
    <row r="416" spans="1:30" ht="29.25" customHeight="1">
      <c r="A416" s="178">
        <f t="shared" si="155"/>
        <v>413</v>
      </c>
      <c r="B416" s="11" t="s">
        <v>100</v>
      </c>
      <c r="C416" s="24" t="s">
        <v>284</v>
      </c>
      <c r="D416" s="36" t="s">
        <v>636</v>
      </c>
      <c r="E416" s="86"/>
      <c r="F416" s="12">
        <v>0</v>
      </c>
      <c r="G416" s="31">
        <v>0</v>
      </c>
      <c r="H416" s="31">
        <v>0</v>
      </c>
      <c r="I416" s="32">
        <v>93322.68</v>
      </c>
      <c r="J416" s="14">
        <v>0</v>
      </c>
      <c r="K416" s="14">
        <f>F416*Dane!$C$14+G416*Dane!$C$15+H416*Dane!$C$16</f>
        <v>0</v>
      </c>
      <c r="L416" s="41">
        <f>F416*Dane!$F$14+G416*Dane!$F$15+H416*Dane!$F$17</f>
        <v>0</v>
      </c>
      <c r="M416" s="41">
        <f>F416*Dane!$H$14+G416*Dane!$H$15+H416*Dane!$H$16+(F416+G416+H416)*Dane!$C$22</f>
        <v>0</v>
      </c>
      <c r="N416" s="15">
        <f t="shared" si="156"/>
        <v>93322.68</v>
      </c>
      <c r="O416" s="14">
        <f>IF(B416="W",N416*Dane!$D$2,N416*Dane!$H$2)</f>
        <v>18664.536</v>
      </c>
      <c r="P416" s="14">
        <f t="shared" si="137"/>
        <v>111987.21599999999</v>
      </c>
      <c r="Q416" s="14">
        <f>IF(B416="W",N416*Dane!$C$23,N416*Dane!$C$23)</f>
        <v>0</v>
      </c>
      <c r="R416" s="14">
        <f>IF(B416="W",(N416*Dane!$D$3)-Q416,(N416*Dane!$H$3)-Q416)</f>
        <v>0</v>
      </c>
      <c r="S416" s="14">
        <f t="shared" si="157"/>
        <v>111987.21599999999</v>
      </c>
      <c r="T416" s="14">
        <f t="shared" si="138"/>
        <v>11198.721599999999</v>
      </c>
      <c r="U416" s="14">
        <f t="shared" si="139"/>
        <v>22397.443199999998</v>
      </c>
      <c r="V416" s="33">
        <f t="shared" si="140"/>
        <v>123185.93759999999</v>
      </c>
      <c r="W416" s="34">
        <f t="shared" si="141"/>
        <v>134384.65919999999</v>
      </c>
      <c r="X416" s="49">
        <v>167465</v>
      </c>
      <c r="Y416" s="159">
        <f>X416*Dane!$D$6</f>
        <v>25119.75</v>
      </c>
      <c r="Z416" s="35">
        <f>(1900+13500+2*10500)*1.2</f>
        <v>43680</v>
      </c>
      <c r="AA416" s="160">
        <f>(3600+25000+2*22700)*1.2</f>
        <v>88800</v>
      </c>
      <c r="AB416" s="89"/>
      <c r="AC416" s="17"/>
      <c r="AD416" s="17"/>
    </row>
    <row r="417" spans="1:30" ht="29.25" customHeight="1">
      <c r="A417" s="178">
        <f t="shared" si="155"/>
        <v>414</v>
      </c>
      <c r="B417" s="11" t="s">
        <v>100</v>
      </c>
      <c r="C417" s="24" t="s">
        <v>285</v>
      </c>
      <c r="D417" s="36" t="s">
        <v>509</v>
      </c>
      <c r="E417" s="86"/>
      <c r="F417" s="12">
        <v>0</v>
      </c>
      <c r="G417" s="31">
        <v>0</v>
      </c>
      <c r="H417" s="31">
        <v>0</v>
      </c>
      <c r="I417" s="32">
        <v>32509.95</v>
      </c>
      <c r="J417" s="14">
        <v>0</v>
      </c>
      <c r="K417" s="14">
        <f>F417*Dane!$C$14+G417*Dane!$C$15+H417*Dane!$C$16</f>
        <v>0</v>
      </c>
      <c r="L417" s="41">
        <f>F417*Dane!$F$14+G417*Dane!$F$15+H417*Dane!$F$17</f>
        <v>0</v>
      </c>
      <c r="M417" s="41">
        <f>F417*Dane!$H$14+G417*Dane!$H$15+H417*Dane!$H$16+(F417+G417+H417)*Dane!$C$22</f>
        <v>0</v>
      </c>
      <c r="N417" s="15">
        <f t="shared" si="156"/>
        <v>32509.95</v>
      </c>
      <c r="O417" s="14">
        <f>IF(B417="W",N417*Dane!$D$2,N417*Dane!$H$2)</f>
        <v>6501.9900000000007</v>
      </c>
      <c r="P417" s="14">
        <f t="shared" si="137"/>
        <v>39011.94</v>
      </c>
      <c r="Q417" s="14">
        <f>IF(B417="W",N417*Dane!$C$23,N417*Dane!$C$23)</f>
        <v>0</v>
      </c>
      <c r="R417" s="14">
        <f>IF(B417="W",(N417*Dane!$D$3)-Q417,(N417*Dane!$H$3)-Q417)</f>
        <v>0</v>
      </c>
      <c r="S417" s="14">
        <f t="shared" si="157"/>
        <v>39011.94</v>
      </c>
      <c r="T417" s="14">
        <f t="shared" si="138"/>
        <v>3901.1940000000004</v>
      </c>
      <c r="U417" s="14">
        <f t="shared" si="139"/>
        <v>7802.3880000000008</v>
      </c>
      <c r="V417" s="33">
        <f t="shared" si="140"/>
        <v>42913.134000000005</v>
      </c>
      <c r="W417" s="34">
        <f t="shared" si="141"/>
        <v>46814.328000000001</v>
      </c>
      <c r="X417" s="49">
        <v>52216</v>
      </c>
      <c r="Y417" s="159">
        <f>X417*Dane!$D$6</f>
        <v>7832.4</v>
      </c>
      <c r="Z417" s="35">
        <f>13500*1.2</f>
        <v>16200</v>
      </c>
      <c r="AA417" s="160">
        <f>25000*1.2</f>
        <v>30000</v>
      </c>
      <c r="AB417" s="89"/>
      <c r="AC417" s="17"/>
      <c r="AD417" s="17"/>
    </row>
    <row r="418" spans="1:30" ht="29.25" customHeight="1">
      <c r="A418" s="178">
        <f t="shared" si="155"/>
        <v>415</v>
      </c>
      <c r="B418" s="11" t="s">
        <v>100</v>
      </c>
      <c r="C418" s="24" t="s">
        <v>286</v>
      </c>
      <c r="D418" s="36" t="s">
        <v>509</v>
      </c>
      <c r="E418" s="86"/>
      <c r="F418" s="12">
        <v>0</v>
      </c>
      <c r="G418" s="31">
        <v>0</v>
      </c>
      <c r="H418" s="31">
        <v>0</v>
      </c>
      <c r="I418" s="32">
        <v>27729.075000000001</v>
      </c>
      <c r="J418" s="14">
        <v>0</v>
      </c>
      <c r="K418" s="14">
        <f>F418*Dane!$C$14+G418*Dane!$C$15+H418*Dane!$C$16</f>
        <v>0</v>
      </c>
      <c r="L418" s="41">
        <f>F418*Dane!$F$14+G418*Dane!$F$15+H418*Dane!$F$17</f>
        <v>0</v>
      </c>
      <c r="M418" s="41">
        <f>F418*Dane!$H$14+G418*Dane!$H$15+H418*Dane!$H$16+(F418+G418+H418)*Dane!$C$22</f>
        <v>0</v>
      </c>
      <c r="N418" s="15">
        <f t="shared" si="156"/>
        <v>27729.075000000001</v>
      </c>
      <c r="O418" s="14">
        <f>IF(B418="W",N418*Dane!$D$2,N418*Dane!$H$2)</f>
        <v>5545.8150000000005</v>
      </c>
      <c r="P418" s="14">
        <f t="shared" si="137"/>
        <v>33274.89</v>
      </c>
      <c r="Q418" s="14">
        <f>IF(B418="W",N418*Dane!$C$23,N418*Dane!$C$23)</f>
        <v>0</v>
      </c>
      <c r="R418" s="14">
        <f>IF(B418="W",(N418*Dane!$D$3)-Q418,(N418*Dane!$H$3)-Q418)</f>
        <v>0</v>
      </c>
      <c r="S418" s="14">
        <f t="shared" si="157"/>
        <v>33274.89</v>
      </c>
      <c r="T418" s="14">
        <f t="shared" si="138"/>
        <v>3327.489</v>
      </c>
      <c r="U418" s="14">
        <f t="shared" si="139"/>
        <v>6654.9780000000001</v>
      </c>
      <c r="V418" s="33">
        <f t="shared" si="140"/>
        <v>36602.379000000001</v>
      </c>
      <c r="W418" s="34">
        <f t="shared" si="141"/>
        <v>39929.868000000002</v>
      </c>
      <c r="X418" s="49">
        <v>44538</v>
      </c>
      <c r="Y418" s="159">
        <f>X418*Dane!$D$6</f>
        <v>6680.7</v>
      </c>
      <c r="Z418" s="35">
        <f>10500*1.2</f>
        <v>12600</v>
      </c>
      <c r="AA418" s="160">
        <f>22700*1.2</f>
        <v>27240</v>
      </c>
      <c r="AB418" s="89"/>
      <c r="AC418" s="17"/>
      <c r="AD418" s="17"/>
    </row>
    <row r="419" spans="1:30" ht="29.25" customHeight="1">
      <c r="A419" s="178">
        <f t="shared" si="155"/>
        <v>416</v>
      </c>
      <c r="B419" s="11" t="s">
        <v>100</v>
      </c>
      <c r="C419" s="24" t="s">
        <v>287</v>
      </c>
      <c r="D419" s="36" t="s">
        <v>637</v>
      </c>
      <c r="E419" s="86"/>
      <c r="F419" s="12">
        <v>0</v>
      </c>
      <c r="G419" s="31">
        <v>0</v>
      </c>
      <c r="H419" s="31">
        <v>0</v>
      </c>
      <c r="I419" s="32">
        <v>22183.26</v>
      </c>
      <c r="J419" s="14">
        <v>0</v>
      </c>
      <c r="K419" s="14">
        <f>F419*Dane!$C$14+G419*Dane!$C$15+H419*Dane!$C$16</f>
        <v>0</v>
      </c>
      <c r="L419" s="41">
        <f>F419*Dane!$F$14+G419*Dane!$F$15+H419*Dane!$F$17</f>
        <v>0</v>
      </c>
      <c r="M419" s="41">
        <f>F419*Dane!$H$14+G419*Dane!$H$15+H419*Dane!$H$16+(F419+G419+H419)*Dane!$C$22</f>
        <v>0</v>
      </c>
      <c r="N419" s="15">
        <f t="shared" si="156"/>
        <v>22183.26</v>
      </c>
      <c r="O419" s="14">
        <f>IF(B419="W",N419*Dane!$D$2,N419*Dane!$H$2)</f>
        <v>4436.652</v>
      </c>
      <c r="P419" s="14">
        <f t="shared" si="137"/>
        <v>26619.911999999997</v>
      </c>
      <c r="Q419" s="14">
        <f>IF(B419="W",N419*Dane!$C$23,N419*Dane!$C$23)</f>
        <v>0</v>
      </c>
      <c r="R419" s="14">
        <f>IF(B419="W",(N419*Dane!$D$3)-Q419,(N419*Dane!$H$3)-Q419)</f>
        <v>0</v>
      </c>
      <c r="S419" s="14">
        <f t="shared" si="157"/>
        <v>26619.911999999997</v>
      </c>
      <c r="T419" s="14">
        <f t="shared" si="138"/>
        <v>2661.9911999999999</v>
      </c>
      <c r="U419" s="14">
        <f t="shared" si="139"/>
        <v>5323.9823999999999</v>
      </c>
      <c r="V419" s="33">
        <f t="shared" si="140"/>
        <v>29281.903199999997</v>
      </c>
      <c r="W419" s="34">
        <f t="shared" si="141"/>
        <v>31943.894399999997</v>
      </c>
      <c r="X419" s="49">
        <v>29686</v>
      </c>
      <c r="Y419" s="159">
        <v>1644</v>
      </c>
      <c r="Z419" s="35">
        <f>(2230+1990)*1.2</f>
        <v>5064</v>
      </c>
      <c r="AA419" s="160">
        <f>(3940+9640)*1.2</f>
        <v>16296</v>
      </c>
      <c r="AB419" s="89"/>
      <c r="AC419" s="17"/>
      <c r="AD419" s="17"/>
    </row>
    <row r="420" spans="1:30" ht="29.25" customHeight="1">
      <c r="A420" s="178">
        <f t="shared" si="155"/>
        <v>417</v>
      </c>
      <c r="B420" s="11" t="s">
        <v>100</v>
      </c>
      <c r="C420" s="24" t="s">
        <v>288</v>
      </c>
      <c r="D420" s="36" t="s">
        <v>638</v>
      </c>
      <c r="E420" s="86"/>
      <c r="F420" s="12">
        <v>0</v>
      </c>
      <c r="G420" s="31">
        <v>0</v>
      </c>
      <c r="H420" s="31">
        <v>0</v>
      </c>
      <c r="I420" s="32">
        <v>19153.695</v>
      </c>
      <c r="J420" s="14">
        <v>0</v>
      </c>
      <c r="K420" s="14">
        <f>F420*Dane!$C$14+G420*Dane!$C$15+H420*Dane!$C$16</f>
        <v>0</v>
      </c>
      <c r="L420" s="41">
        <f>F420*Dane!$F$14+G420*Dane!$F$15+H420*Dane!$F$17</f>
        <v>0</v>
      </c>
      <c r="M420" s="41">
        <f>F420*Dane!$H$14+G420*Dane!$H$15+H420*Dane!$H$16+(F420+G420+H420)*Dane!$C$22</f>
        <v>0</v>
      </c>
      <c r="N420" s="15">
        <f t="shared" si="156"/>
        <v>19153.695</v>
      </c>
      <c r="O420" s="14">
        <f>IF(B420="W",N420*Dane!$D$2,N420*Dane!$H$2)</f>
        <v>3830.739</v>
      </c>
      <c r="P420" s="14">
        <f t="shared" si="137"/>
        <v>22984.434000000001</v>
      </c>
      <c r="Q420" s="14">
        <f>IF(B420="W",N420*Dane!$C$23,N420*Dane!$C$23)</f>
        <v>0</v>
      </c>
      <c r="R420" s="14">
        <f>IF(B420="W",(N420*Dane!$D$3)-Q420,(N420*Dane!$H$3)-Q420)</f>
        <v>0</v>
      </c>
      <c r="S420" s="14">
        <f t="shared" si="157"/>
        <v>22984.434000000001</v>
      </c>
      <c r="T420" s="14">
        <f t="shared" si="138"/>
        <v>2298.4434000000001</v>
      </c>
      <c r="U420" s="14">
        <f t="shared" si="139"/>
        <v>4596.8868000000002</v>
      </c>
      <c r="V420" s="33">
        <f t="shared" si="140"/>
        <v>25282.877400000001</v>
      </c>
      <c r="W420" s="34">
        <f t="shared" si="141"/>
        <v>27581.320800000001</v>
      </c>
      <c r="X420" s="49">
        <v>31839</v>
      </c>
      <c r="Y420" s="159">
        <f>X420*Dane!$D$6</f>
        <v>4775.8499999999995</v>
      </c>
      <c r="Z420" s="35">
        <f>X420*Dane!$D$7</f>
        <v>9551.6999999999989</v>
      </c>
      <c r="AA420" s="160">
        <f>X420*Dane!$D$8</f>
        <v>19103.399999999998</v>
      </c>
      <c r="AB420" s="89"/>
      <c r="AC420" s="17"/>
      <c r="AD420" s="17"/>
    </row>
    <row r="421" spans="1:30" ht="29.25" customHeight="1">
      <c r="A421" s="178">
        <f t="shared" si="155"/>
        <v>418</v>
      </c>
      <c r="B421" s="11" t="s">
        <v>100</v>
      </c>
      <c r="C421" s="24" t="s">
        <v>289</v>
      </c>
      <c r="D421" s="36" t="s">
        <v>509</v>
      </c>
      <c r="E421" s="86"/>
      <c r="F421" s="12">
        <v>0</v>
      </c>
      <c r="G421" s="31">
        <v>0</v>
      </c>
      <c r="H421" s="31">
        <v>0</v>
      </c>
      <c r="I421" s="32">
        <v>14433.21</v>
      </c>
      <c r="J421" s="14">
        <v>0</v>
      </c>
      <c r="K421" s="14">
        <f>F421*Dane!$C$14+G421*Dane!$C$15+H421*Dane!$C$16</f>
        <v>0</v>
      </c>
      <c r="L421" s="41">
        <f>F421*Dane!$F$14+G421*Dane!$F$15+H421*Dane!$F$17</f>
        <v>0</v>
      </c>
      <c r="M421" s="41">
        <f>F421*Dane!$H$14+G421*Dane!$H$15+H421*Dane!$H$16+(F421+G421+H421)*Dane!$C$22</f>
        <v>0</v>
      </c>
      <c r="N421" s="15">
        <f t="shared" si="156"/>
        <v>14433.21</v>
      </c>
      <c r="O421" s="14">
        <f>IF(B421="W",N421*Dane!$D$2,N421*Dane!$H$2)</f>
        <v>2886.6419999999998</v>
      </c>
      <c r="P421" s="14">
        <f t="shared" si="137"/>
        <v>17319.851999999999</v>
      </c>
      <c r="Q421" s="14">
        <f>IF(B421="W",N421*Dane!$C$23,N421*Dane!$C$23)</f>
        <v>0</v>
      </c>
      <c r="R421" s="14">
        <f>IF(B421="W",(N421*Dane!$D$3)-Q421,(N421*Dane!$H$3)-Q421)</f>
        <v>0</v>
      </c>
      <c r="S421" s="14">
        <f t="shared" si="157"/>
        <v>17319.851999999999</v>
      </c>
      <c r="T421" s="14">
        <f t="shared" si="138"/>
        <v>1731.9852000000001</v>
      </c>
      <c r="U421" s="14">
        <f t="shared" si="139"/>
        <v>3463.9704000000002</v>
      </c>
      <c r="V421" s="33">
        <f t="shared" si="140"/>
        <v>19051.837199999998</v>
      </c>
      <c r="W421" s="34">
        <f t="shared" si="141"/>
        <v>20783.822399999997</v>
      </c>
      <c r="X421" s="49">
        <v>29793</v>
      </c>
      <c r="Y421" s="159">
        <f>X421*Dane!$D$6</f>
        <v>4468.95</v>
      </c>
      <c r="Z421" s="35">
        <f>X421*Dane!$D$7</f>
        <v>8937.9</v>
      </c>
      <c r="AA421" s="160">
        <f>X421*Dane!$D$8</f>
        <v>17875.8</v>
      </c>
      <c r="AB421" s="89"/>
      <c r="AC421" s="17"/>
      <c r="AD421" s="17"/>
    </row>
    <row r="422" spans="1:30" ht="29.25" customHeight="1">
      <c r="A422" s="178">
        <f t="shared" si="155"/>
        <v>419</v>
      </c>
      <c r="B422" s="11" t="s">
        <v>100</v>
      </c>
      <c r="C422" s="24" t="s">
        <v>290</v>
      </c>
      <c r="D422" s="36" t="s">
        <v>638</v>
      </c>
      <c r="E422" s="86"/>
      <c r="F422" s="12">
        <v>0</v>
      </c>
      <c r="G422" s="31">
        <v>0</v>
      </c>
      <c r="H422" s="31">
        <v>0</v>
      </c>
      <c r="I422" s="32">
        <v>22938.134999999998</v>
      </c>
      <c r="J422" s="14">
        <v>0</v>
      </c>
      <c r="K422" s="14">
        <f>F422*Dane!$C$14+G422*Dane!$C$15+H422*Dane!$C$16</f>
        <v>0</v>
      </c>
      <c r="L422" s="41">
        <f>F422*Dane!$F$14+G422*Dane!$F$15+H422*Dane!$F$17</f>
        <v>0</v>
      </c>
      <c r="M422" s="41">
        <f>F422*Dane!$H$14+G422*Dane!$H$15+H422*Dane!$H$16+(F422+G422+H422)*Dane!$C$22</f>
        <v>0</v>
      </c>
      <c r="N422" s="15">
        <f t="shared" si="156"/>
        <v>22938.134999999998</v>
      </c>
      <c r="O422" s="14">
        <f>IF(B422="W",N422*Dane!$D$2,N422*Dane!$H$2)</f>
        <v>4587.6269999999995</v>
      </c>
      <c r="P422" s="14">
        <f t="shared" si="137"/>
        <v>27525.761999999999</v>
      </c>
      <c r="Q422" s="14">
        <f>IF(B422="W",N422*Dane!$C$23,N422*Dane!$C$23)</f>
        <v>0</v>
      </c>
      <c r="R422" s="14">
        <f>IF(B422="W",(N422*Dane!$D$3)-Q422,(N422*Dane!$H$3)-Q422)</f>
        <v>0</v>
      </c>
      <c r="S422" s="14">
        <f t="shared" si="157"/>
        <v>27525.761999999999</v>
      </c>
      <c r="T422" s="14">
        <f t="shared" si="138"/>
        <v>2752.5762</v>
      </c>
      <c r="U422" s="14">
        <f t="shared" si="139"/>
        <v>5505.1523999999999</v>
      </c>
      <c r="V422" s="33">
        <f t="shared" si="140"/>
        <v>30278.338199999998</v>
      </c>
      <c r="W422" s="34">
        <f t="shared" si="141"/>
        <v>33030.914400000001</v>
      </c>
      <c r="X422" s="49">
        <v>36767</v>
      </c>
      <c r="Y422" s="159">
        <f>X422*Dane!$D$6</f>
        <v>5515.05</v>
      </c>
      <c r="Z422" s="35">
        <f>X422*Dane!$D$7</f>
        <v>11030.1</v>
      </c>
      <c r="AA422" s="160">
        <f>X422*Dane!$D$8</f>
        <v>22060.2</v>
      </c>
      <c r="AB422" s="89"/>
      <c r="AC422" s="17"/>
      <c r="AD422" s="17"/>
    </row>
    <row r="423" spans="1:30" ht="29.25" customHeight="1">
      <c r="A423" s="178">
        <f t="shared" si="155"/>
        <v>420</v>
      </c>
      <c r="B423" s="11" t="s">
        <v>100</v>
      </c>
      <c r="C423" s="24" t="s">
        <v>291</v>
      </c>
      <c r="D423" s="36" t="s">
        <v>509</v>
      </c>
      <c r="E423" s="86"/>
      <c r="F423" s="12">
        <v>0</v>
      </c>
      <c r="G423" s="31">
        <v>0</v>
      </c>
      <c r="H423" s="31">
        <v>0</v>
      </c>
      <c r="I423" s="32">
        <v>18217.650000000001</v>
      </c>
      <c r="J423" s="14">
        <v>0</v>
      </c>
      <c r="K423" s="14">
        <f>F423*Dane!$C$14+G423*Dane!$C$15+H423*Dane!$C$16</f>
        <v>0</v>
      </c>
      <c r="L423" s="41">
        <f>F423*Dane!$F$14+G423*Dane!$F$15+H423*Dane!$F$17</f>
        <v>0</v>
      </c>
      <c r="M423" s="41">
        <f>F423*Dane!$H$14+G423*Dane!$H$15+H423*Dane!$H$16+(F423+G423+H423)*Dane!$C$22</f>
        <v>0</v>
      </c>
      <c r="N423" s="15">
        <f t="shared" si="156"/>
        <v>18217.650000000001</v>
      </c>
      <c r="O423" s="14">
        <f>IF(B423="W",N423*Dane!$D$2,N423*Dane!$H$2)</f>
        <v>3643.5300000000007</v>
      </c>
      <c r="P423" s="14">
        <f t="shared" si="137"/>
        <v>21861.18</v>
      </c>
      <c r="Q423" s="14">
        <f>IF(B423="W",N423*Dane!$C$23,N423*Dane!$C$23)</f>
        <v>0</v>
      </c>
      <c r="R423" s="14">
        <f>IF(B423="W",(N423*Dane!$D$3)-Q423,(N423*Dane!$H$3)-Q423)</f>
        <v>0</v>
      </c>
      <c r="S423" s="14">
        <f t="shared" si="157"/>
        <v>21861.18</v>
      </c>
      <c r="T423" s="14">
        <f t="shared" si="138"/>
        <v>2186.1179999999999</v>
      </c>
      <c r="U423" s="14">
        <f t="shared" si="139"/>
        <v>4372.2359999999999</v>
      </c>
      <c r="V423" s="33">
        <f t="shared" si="140"/>
        <v>24047.297999999999</v>
      </c>
      <c r="W423" s="34">
        <f t="shared" si="141"/>
        <v>26233.416000000001</v>
      </c>
      <c r="X423" s="49">
        <v>23679</v>
      </c>
      <c r="Y423" s="159">
        <f>X423*Dane!$D$6</f>
        <v>3551.85</v>
      </c>
      <c r="Z423" s="35">
        <f>X423*Dane!$D$7</f>
        <v>7103.7</v>
      </c>
      <c r="AA423" s="160">
        <f>X423*Dane!$D$8</f>
        <v>14207.4</v>
      </c>
      <c r="AB423" s="89"/>
      <c r="AC423" s="17"/>
      <c r="AD423" s="17"/>
    </row>
    <row r="424" spans="1:30" ht="29.25" customHeight="1">
      <c r="A424" s="178">
        <f t="shared" si="155"/>
        <v>421</v>
      </c>
      <c r="B424" s="11" t="s">
        <v>100</v>
      </c>
      <c r="C424" s="24" t="s">
        <v>292</v>
      </c>
      <c r="D424" s="36" t="s">
        <v>639</v>
      </c>
      <c r="E424" s="86"/>
      <c r="F424" s="12">
        <v>0</v>
      </c>
      <c r="G424" s="31">
        <v>0</v>
      </c>
      <c r="H424" s="31">
        <v>0</v>
      </c>
      <c r="I424" s="32">
        <v>355.09320000000002</v>
      </c>
      <c r="J424" s="14">
        <v>0</v>
      </c>
      <c r="K424" s="14">
        <f>F424*Dane!$C$14+G424*Dane!$C$15+H424*Dane!$C$16</f>
        <v>0</v>
      </c>
      <c r="L424" s="41">
        <f>F424*Dane!$F$14+G424*Dane!$F$15+H424*Dane!$F$17</f>
        <v>0</v>
      </c>
      <c r="M424" s="41">
        <f>F424*Dane!$H$14+G424*Dane!$H$15+H424*Dane!$H$16+(F424+G424+H424)*Dane!$C$22</f>
        <v>0</v>
      </c>
      <c r="N424" s="15">
        <f t="shared" si="156"/>
        <v>355.09320000000002</v>
      </c>
      <c r="O424" s="14">
        <f>IF(B424="W",N424*Dane!$D$2,N424*Dane!$H$2)</f>
        <v>71.018640000000005</v>
      </c>
      <c r="P424" s="14">
        <f t="shared" si="137"/>
        <v>426.11184000000003</v>
      </c>
      <c r="Q424" s="14">
        <f>IF(B424="W",N424*Dane!$C$23,N424*Dane!$C$23)</f>
        <v>0</v>
      </c>
      <c r="R424" s="14">
        <f>IF(B424="W",(N424*Dane!$D$3)-Q424,(N424*Dane!$H$3)-Q424)</f>
        <v>0</v>
      </c>
      <c r="S424" s="14">
        <f t="shared" si="157"/>
        <v>426.11184000000003</v>
      </c>
      <c r="T424" s="14">
        <f t="shared" si="138"/>
        <v>42.611184000000009</v>
      </c>
      <c r="U424" s="14">
        <f t="shared" si="139"/>
        <v>85.222368000000017</v>
      </c>
      <c r="V424" s="33">
        <f t="shared" si="140"/>
        <v>468.72302400000001</v>
      </c>
      <c r="W424" s="34">
        <f t="shared" si="141"/>
        <v>511.33420800000005</v>
      </c>
      <c r="X424" s="49">
        <v>697</v>
      </c>
      <c r="Y424" s="159"/>
      <c r="Z424" s="35"/>
      <c r="AA424" s="160"/>
      <c r="AB424" s="89"/>
      <c r="AC424" s="17"/>
      <c r="AD424" s="17"/>
    </row>
    <row r="425" spans="1:30" ht="29.25" customHeight="1">
      <c r="A425" s="178">
        <f t="shared" si="155"/>
        <v>422</v>
      </c>
      <c r="B425" s="11" t="s">
        <v>100</v>
      </c>
      <c r="C425" s="24" t="s">
        <v>293</v>
      </c>
      <c r="D425" s="36" t="s">
        <v>509</v>
      </c>
      <c r="E425" s="86"/>
      <c r="F425" s="12">
        <v>0</v>
      </c>
      <c r="G425" s="31">
        <v>0</v>
      </c>
      <c r="H425" s="31">
        <v>0</v>
      </c>
      <c r="I425" s="32">
        <v>677.83346400000005</v>
      </c>
      <c r="J425" s="14">
        <v>0</v>
      </c>
      <c r="K425" s="14">
        <f>F425*Dane!$C$14+G425*Dane!$C$15+H425*Dane!$C$16</f>
        <v>0</v>
      </c>
      <c r="L425" s="41">
        <f>F425*Dane!$F$14+G425*Dane!$F$15+H425*Dane!$F$17</f>
        <v>0</v>
      </c>
      <c r="M425" s="41">
        <f>F425*Dane!$H$14+G425*Dane!$H$15+H425*Dane!$H$16+(F425+G425+H425)*Dane!$C$22</f>
        <v>0</v>
      </c>
      <c r="N425" s="15">
        <f t="shared" si="156"/>
        <v>677.83346400000005</v>
      </c>
      <c r="O425" s="14">
        <f>IF(B425="W",N425*Dane!$D$2,N425*Dane!$H$2)</f>
        <v>135.56669280000003</v>
      </c>
      <c r="P425" s="14">
        <f t="shared" si="137"/>
        <v>813.4001568000001</v>
      </c>
      <c r="Q425" s="14">
        <f>IF(B425="W",N425*Dane!$C$23,N425*Dane!$C$23)</f>
        <v>0</v>
      </c>
      <c r="R425" s="14">
        <f>IF(B425="W",(N425*Dane!$D$3)-Q425,(N425*Dane!$H$3)-Q425)</f>
        <v>0</v>
      </c>
      <c r="S425" s="14">
        <f t="shared" si="157"/>
        <v>813.4001568000001</v>
      </c>
      <c r="T425" s="14">
        <f t="shared" si="138"/>
        <v>81.340015680000022</v>
      </c>
      <c r="U425" s="14">
        <f t="shared" si="139"/>
        <v>162.68003136000004</v>
      </c>
      <c r="V425" s="33">
        <f t="shared" si="140"/>
        <v>894.74017248000018</v>
      </c>
      <c r="W425" s="34">
        <f t="shared" si="141"/>
        <v>976.08018816000015</v>
      </c>
      <c r="X425" s="49">
        <v>1226</v>
      </c>
      <c r="Y425" s="159"/>
      <c r="Z425" s="35"/>
      <c r="AA425" s="160"/>
      <c r="AB425" s="89"/>
      <c r="AC425" s="17"/>
      <c r="AD425" s="17"/>
    </row>
    <row r="426" spans="1:30" ht="29.25" customHeight="1">
      <c r="A426" s="178">
        <f t="shared" si="155"/>
        <v>423</v>
      </c>
      <c r="B426" s="11" t="s">
        <v>100</v>
      </c>
      <c r="C426" s="24" t="s">
        <v>294</v>
      </c>
      <c r="D426" s="36" t="s">
        <v>640</v>
      </c>
      <c r="E426" s="86"/>
      <c r="F426" s="12">
        <v>0</v>
      </c>
      <c r="G426" s="31">
        <v>0</v>
      </c>
      <c r="H426" s="31">
        <v>0</v>
      </c>
      <c r="I426" s="32">
        <v>241.7099685</v>
      </c>
      <c r="J426" s="14">
        <v>0</v>
      </c>
      <c r="K426" s="14">
        <f>F426*Dane!$C$14+G426*Dane!$C$15+H426*Dane!$C$16</f>
        <v>0</v>
      </c>
      <c r="L426" s="41">
        <f>F426*Dane!$F$14+G426*Dane!$F$15+H426*Dane!$F$17</f>
        <v>0</v>
      </c>
      <c r="M426" s="41">
        <f>F426*Dane!$H$14+G426*Dane!$H$15+H426*Dane!$H$16+(F426+G426+H426)*Dane!$C$22</f>
        <v>0</v>
      </c>
      <c r="N426" s="15">
        <f t="shared" si="156"/>
        <v>241.7099685</v>
      </c>
      <c r="O426" s="14">
        <f>IF(B426="W",N426*Dane!$D$2,N426*Dane!$H$2)</f>
        <v>48.341993700000003</v>
      </c>
      <c r="P426" s="14">
        <f t="shared" si="137"/>
        <v>290.05196219999999</v>
      </c>
      <c r="Q426" s="14">
        <f>IF(B426="W",N426*Dane!$C$23,N426*Dane!$C$23)</f>
        <v>0</v>
      </c>
      <c r="R426" s="14">
        <f>IF(B426="W",(N426*Dane!$D$3)-Q426,(N426*Dane!$H$3)-Q426)</f>
        <v>0</v>
      </c>
      <c r="S426" s="14">
        <f t="shared" si="157"/>
        <v>290.05196219999999</v>
      </c>
      <c r="T426" s="14">
        <f t="shared" si="138"/>
        <v>29.005196220000002</v>
      </c>
      <c r="U426" s="14">
        <f t="shared" si="139"/>
        <v>58.010392440000004</v>
      </c>
      <c r="V426" s="33">
        <f t="shared" si="140"/>
        <v>319.05715842000001</v>
      </c>
      <c r="W426" s="34">
        <f t="shared" si="141"/>
        <v>348.06235463999997</v>
      </c>
      <c r="X426" s="49">
        <v>437</v>
      </c>
      <c r="Y426" s="159"/>
      <c r="Z426" s="35"/>
      <c r="AA426" s="160"/>
      <c r="AB426" s="89"/>
      <c r="AC426" s="17"/>
      <c r="AD426" s="17"/>
    </row>
    <row r="427" spans="1:30" ht="29.25" customHeight="1">
      <c r="A427" s="178">
        <f t="shared" si="155"/>
        <v>424</v>
      </c>
      <c r="B427" s="11" t="s">
        <v>100</v>
      </c>
      <c r="C427" s="24" t="s">
        <v>295</v>
      </c>
      <c r="D427" s="36" t="s">
        <v>509</v>
      </c>
      <c r="E427" s="86"/>
      <c r="F427" s="12">
        <v>0</v>
      </c>
      <c r="G427" s="31">
        <v>0</v>
      </c>
      <c r="H427" s="31">
        <v>0</v>
      </c>
      <c r="I427" s="32">
        <v>235.46061</v>
      </c>
      <c r="J427" s="14">
        <v>0</v>
      </c>
      <c r="K427" s="14">
        <f>F427*Dane!$C$14+G427*Dane!$C$15+H427*Dane!$C$16</f>
        <v>0</v>
      </c>
      <c r="L427" s="41">
        <f>F427*Dane!$F$14+G427*Dane!$F$15+H427*Dane!$F$17</f>
        <v>0</v>
      </c>
      <c r="M427" s="41">
        <f>F427*Dane!$H$14+G427*Dane!$H$15+H427*Dane!$H$16+(F427+G427+H427)*Dane!$C$22</f>
        <v>0</v>
      </c>
      <c r="N427" s="15">
        <f t="shared" si="156"/>
        <v>235.46061</v>
      </c>
      <c r="O427" s="14">
        <f>IF(B427="W",N427*Dane!$D$2,N427*Dane!$H$2)</f>
        <v>47.092122000000003</v>
      </c>
      <c r="P427" s="14">
        <f t="shared" si="137"/>
        <v>282.55273199999999</v>
      </c>
      <c r="Q427" s="14">
        <f>IF(B427="W",N427*Dane!$C$23,N427*Dane!$C$23)</f>
        <v>0</v>
      </c>
      <c r="R427" s="14">
        <f>IF(B427="W",(N427*Dane!$D$3)-Q427,(N427*Dane!$H$3)-Q427)</f>
        <v>0</v>
      </c>
      <c r="S427" s="14">
        <f t="shared" si="157"/>
        <v>282.55273199999999</v>
      </c>
      <c r="T427" s="14">
        <f t="shared" si="138"/>
        <v>28.255273200000001</v>
      </c>
      <c r="U427" s="14">
        <f t="shared" si="139"/>
        <v>56.510546400000003</v>
      </c>
      <c r="V427" s="33">
        <f t="shared" si="140"/>
        <v>310.80800519999997</v>
      </c>
      <c r="W427" s="34">
        <f t="shared" si="141"/>
        <v>339.0632784</v>
      </c>
      <c r="X427" s="49">
        <v>718</v>
      </c>
      <c r="Y427" s="159"/>
      <c r="Z427" s="35"/>
      <c r="AA427" s="160"/>
      <c r="AB427" s="89"/>
      <c r="AC427" s="17"/>
      <c r="AD427" s="17"/>
    </row>
    <row r="428" spans="1:30" ht="29.25" customHeight="1">
      <c r="A428" s="178">
        <f t="shared" si="155"/>
        <v>425</v>
      </c>
      <c r="B428" s="11" t="s">
        <v>100</v>
      </c>
      <c r="C428" s="24" t="s">
        <v>296</v>
      </c>
      <c r="D428" s="36" t="s">
        <v>641</v>
      </c>
      <c r="E428" s="86"/>
      <c r="F428" s="12">
        <v>0</v>
      </c>
      <c r="G428" s="31">
        <v>0</v>
      </c>
      <c r="H428" s="31">
        <v>0</v>
      </c>
      <c r="I428" s="32">
        <v>0.96623999999999999</v>
      </c>
      <c r="J428" s="14">
        <v>0</v>
      </c>
      <c r="K428" s="14">
        <f>F428*Dane!$C$14+G428*Dane!$C$15+H428*Dane!$C$16</f>
        <v>0</v>
      </c>
      <c r="L428" s="41">
        <f>F428*Dane!$F$14+G428*Dane!$F$15+H428*Dane!$F$17</f>
        <v>0</v>
      </c>
      <c r="M428" s="41">
        <f>F428*Dane!$H$14+G428*Dane!$H$15+H428*Dane!$H$16+(F428+G428+H428)*Dane!$C$22</f>
        <v>0</v>
      </c>
      <c r="N428" s="15">
        <f t="shared" si="156"/>
        <v>0.96623999999999999</v>
      </c>
      <c r="O428" s="14">
        <f>IF(B428="W",N428*Dane!$D$2,N428*Dane!$H$2)</f>
        <v>0.193248</v>
      </c>
      <c r="P428" s="14">
        <f t="shared" si="137"/>
        <v>1.1594880000000001</v>
      </c>
      <c r="Q428" s="14">
        <f>IF(B428="W",N428*Dane!$C$23,N428*Dane!$C$23)</f>
        <v>0</v>
      </c>
      <c r="R428" s="14">
        <f>IF(B428="W",(N428*Dane!$D$3)-Q428,(N428*Dane!$H$3)-Q428)</f>
        <v>0</v>
      </c>
      <c r="S428" s="14">
        <f t="shared" si="157"/>
        <v>1.1594880000000001</v>
      </c>
      <c r="T428" s="14">
        <f t="shared" si="138"/>
        <v>0.11594880000000002</v>
      </c>
      <c r="U428" s="14">
        <f t="shared" si="139"/>
        <v>0.23189760000000004</v>
      </c>
      <c r="V428" s="33">
        <f t="shared" si="140"/>
        <v>1.2754368</v>
      </c>
      <c r="W428" s="34">
        <f t="shared" si="141"/>
        <v>1.3913856</v>
      </c>
      <c r="X428" s="49">
        <v>7</v>
      </c>
      <c r="Y428" s="159"/>
      <c r="Z428" s="35"/>
      <c r="AA428" s="160"/>
      <c r="AB428" s="89"/>
      <c r="AC428" s="17"/>
      <c r="AD428" s="17"/>
    </row>
    <row r="429" spans="1:30" ht="29.25" customHeight="1">
      <c r="A429" s="178">
        <f t="shared" si="155"/>
        <v>426</v>
      </c>
      <c r="B429" s="11" t="s">
        <v>100</v>
      </c>
      <c r="C429" s="24" t="s">
        <v>297</v>
      </c>
      <c r="D429" s="36" t="s">
        <v>642</v>
      </c>
      <c r="E429" s="86"/>
      <c r="F429" s="12">
        <v>0</v>
      </c>
      <c r="G429" s="31">
        <v>0</v>
      </c>
      <c r="H429" s="31">
        <v>0</v>
      </c>
      <c r="I429" s="32">
        <v>3.0798900000000002</v>
      </c>
      <c r="J429" s="14">
        <v>0</v>
      </c>
      <c r="K429" s="14">
        <f>F429*Dane!$C$14+G429*Dane!$C$15+H429*Dane!$C$16</f>
        <v>0</v>
      </c>
      <c r="L429" s="41">
        <f>F429*Dane!$F$14+G429*Dane!$F$15+H429*Dane!$F$17</f>
        <v>0</v>
      </c>
      <c r="M429" s="41">
        <f>F429*Dane!$H$14+G429*Dane!$H$15+H429*Dane!$H$16+(F429+G429+H429)*Dane!$C$22</f>
        <v>0</v>
      </c>
      <c r="N429" s="15">
        <f t="shared" si="156"/>
        <v>3.0798900000000002</v>
      </c>
      <c r="O429" s="14">
        <f>IF(B429="W",N429*Dane!$D$2,N429*Dane!$H$2)</f>
        <v>0.61597800000000014</v>
      </c>
      <c r="P429" s="14">
        <f t="shared" si="137"/>
        <v>3.6958680000000004</v>
      </c>
      <c r="Q429" s="14">
        <f>IF(B429="W",N429*Dane!$C$23,N429*Dane!$C$23)</f>
        <v>0</v>
      </c>
      <c r="R429" s="14">
        <f>IF(B429="W",(N429*Dane!$D$3)-Q429,(N429*Dane!$H$3)-Q429)</f>
        <v>0</v>
      </c>
      <c r="S429" s="14">
        <f t="shared" si="157"/>
        <v>3.6958680000000004</v>
      </c>
      <c r="T429" s="14">
        <f t="shared" si="138"/>
        <v>0.36958680000000005</v>
      </c>
      <c r="U429" s="14">
        <f t="shared" si="139"/>
        <v>0.7391736000000001</v>
      </c>
      <c r="V429" s="33">
        <f t="shared" si="140"/>
        <v>4.0654548000000004</v>
      </c>
      <c r="W429" s="34">
        <f t="shared" si="141"/>
        <v>4.4350416000000008</v>
      </c>
      <c r="X429" s="49">
        <v>11</v>
      </c>
      <c r="Y429" s="159"/>
      <c r="Z429" s="35"/>
      <c r="AA429" s="160"/>
      <c r="AB429" s="89"/>
      <c r="AC429" s="17"/>
      <c r="AD429" s="17"/>
    </row>
    <row r="430" spans="1:30" ht="29.25" customHeight="1">
      <c r="A430" s="178">
        <f t="shared" si="155"/>
        <v>427</v>
      </c>
      <c r="B430" s="11" t="s">
        <v>100</v>
      </c>
      <c r="C430" s="24" t="s">
        <v>298</v>
      </c>
      <c r="D430" s="36" t="s">
        <v>643</v>
      </c>
      <c r="E430" s="86"/>
      <c r="F430" s="12">
        <v>0</v>
      </c>
      <c r="G430" s="31">
        <v>0</v>
      </c>
      <c r="H430" s="31">
        <v>0</v>
      </c>
      <c r="I430" s="32">
        <v>14.090999999999999</v>
      </c>
      <c r="J430" s="14">
        <v>0</v>
      </c>
      <c r="K430" s="14">
        <f>F430*Dane!$C$14+G430*Dane!$C$15+H430*Dane!$C$16</f>
        <v>0</v>
      </c>
      <c r="L430" s="41">
        <f>F430*Dane!$F$14+G430*Dane!$F$15+H430*Dane!$F$17</f>
        <v>0</v>
      </c>
      <c r="M430" s="41">
        <f>F430*Dane!$H$14+G430*Dane!$H$15+H430*Dane!$H$16+(F430+G430+H430)*Dane!$C$22</f>
        <v>0</v>
      </c>
      <c r="N430" s="15">
        <f t="shared" si="156"/>
        <v>14.090999999999999</v>
      </c>
      <c r="O430" s="14">
        <f>IF(B430="W",N430*Dane!$D$2,N430*Dane!$H$2)</f>
        <v>2.8182</v>
      </c>
      <c r="P430" s="14">
        <f t="shared" si="137"/>
        <v>16.909199999999998</v>
      </c>
      <c r="Q430" s="14">
        <f>IF(B430="W",N430*Dane!$C$23,N430*Dane!$C$23)</f>
        <v>0</v>
      </c>
      <c r="R430" s="14">
        <f>IF(B430="W",(N430*Dane!$D$3)-Q430,(N430*Dane!$H$3)-Q430)</f>
        <v>0</v>
      </c>
      <c r="S430" s="14">
        <f t="shared" si="157"/>
        <v>16.909199999999998</v>
      </c>
      <c r="T430" s="14">
        <f t="shared" si="138"/>
        <v>1.69092</v>
      </c>
      <c r="U430" s="14">
        <f t="shared" si="139"/>
        <v>3.38184</v>
      </c>
      <c r="V430" s="33">
        <f t="shared" si="140"/>
        <v>18.600119999999997</v>
      </c>
      <c r="W430" s="34">
        <f t="shared" si="141"/>
        <v>20.291039999999999</v>
      </c>
      <c r="X430" s="49">
        <v>20</v>
      </c>
      <c r="Y430" s="159"/>
      <c r="Z430" s="35"/>
      <c r="AA430" s="160"/>
      <c r="AB430" s="89"/>
      <c r="AC430" s="17"/>
      <c r="AD430" s="17"/>
    </row>
    <row r="431" spans="1:30" ht="29.25" customHeight="1">
      <c r="A431" s="178">
        <f t="shared" si="155"/>
        <v>428</v>
      </c>
      <c r="B431" s="11" t="s">
        <v>99</v>
      </c>
      <c r="C431" s="24" t="s">
        <v>299</v>
      </c>
      <c r="D431" s="30" t="s">
        <v>644</v>
      </c>
      <c r="E431" s="85"/>
      <c r="F431" s="12">
        <v>0</v>
      </c>
      <c r="G431" s="13">
        <v>13</v>
      </c>
      <c r="H431" s="13">
        <v>1</v>
      </c>
      <c r="I431" s="32">
        <v>651.40680000000009</v>
      </c>
      <c r="J431" s="14">
        <v>0</v>
      </c>
      <c r="K431" s="14">
        <f>F431*Dane!$C$14+G431*Dane!$C$15+H431*Dane!$C$16</f>
        <v>467</v>
      </c>
      <c r="L431" s="41">
        <f>F431*Dane!$F$14+G431*Dane!$F$15+H431*Dane!$F$17</f>
        <v>70</v>
      </c>
      <c r="M431" s="41">
        <f>F431*Dane!$H$14+G431*Dane!$H$15+H431*Dane!$H$16+(F431+G431+H431)*Dane!$C$22</f>
        <v>1008</v>
      </c>
      <c r="N431" s="15">
        <f t="shared" si="156"/>
        <v>2196.4068000000002</v>
      </c>
      <c r="O431" s="14">
        <f>IF(B431="W",N431*Dane!$D$2,N431*Dane!$H$2)</f>
        <v>439.28136000000006</v>
      </c>
      <c r="P431" s="14">
        <f t="shared" si="137"/>
        <v>2635.6881600000002</v>
      </c>
      <c r="Q431" s="14">
        <f>IF(B431="W",N431*Dane!$C$23,N431*Dane!$C$23)</f>
        <v>0</v>
      </c>
      <c r="R431" s="14">
        <f>IF(B431="W",(N431*Dane!$D$3)-Q431,(N431*Dane!$H$3)-Q431)</f>
        <v>0</v>
      </c>
      <c r="S431" s="14">
        <f t="shared" si="157"/>
        <v>2635.6881600000002</v>
      </c>
      <c r="T431" s="14">
        <f t="shared" si="138"/>
        <v>263.56881600000003</v>
      </c>
      <c r="U431" s="14">
        <f t="shared" si="139"/>
        <v>527.13763200000005</v>
      </c>
      <c r="V431" s="33">
        <f t="shared" si="140"/>
        <v>2899.2569760000001</v>
      </c>
      <c r="W431" s="34">
        <f t="shared" si="141"/>
        <v>3162.8257920000001</v>
      </c>
      <c r="X431" s="49">
        <v>12215</v>
      </c>
      <c r="Y431" s="159">
        <f>X431*Dane!$D$6</f>
        <v>1832.25</v>
      </c>
      <c r="Z431" s="35">
        <f>X431*Dane!$D$7</f>
        <v>3664.5</v>
      </c>
      <c r="AA431" s="160">
        <f>X431*Dane!$D$8</f>
        <v>7329</v>
      </c>
      <c r="AB431" s="89"/>
      <c r="AC431" s="17"/>
      <c r="AD431" s="17"/>
    </row>
    <row r="432" spans="1:30" ht="29.25" customHeight="1">
      <c r="A432" s="178">
        <f t="shared" si="155"/>
        <v>429</v>
      </c>
      <c r="B432" s="11" t="s">
        <v>99</v>
      </c>
      <c r="C432" s="24" t="s">
        <v>1878</v>
      </c>
      <c r="D432" s="30" t="s">
        <v>1877</v>
      </c>
      <c r="E432" s="85"/>
      <c r="F432" s="12">
        <v>0</v>
      </c>
      <c r="G432" s="31">
        <v>5</v>
      </c>
      <c r="H432" s="31">
        <v>1</v>
      </c>
      <c r="I432" s="32">
        <v>1137.5966249999999</v>
      </c>
      <c r="J432" s="14">
        <v>0</v>
      </c>
      <c r="K432" s="14">
        <f>F432*Dane!$C$14+G432*Dane!$C$15+H432*Dane!$C$16</f>
        <v>203</v>
      </c>
      <c r="L432" s="41">
        <f>F432*Dane!$F$14+G432*Dane!$F$15+H432*Dane!$F$17</f>
        <v>30</v>
      </c>
      <c r="M432" s="41">
        <f>F432*Dane!$H$14+G432*Dane!$H$15+H432*Dane!$H$16+(F432+G432+H432)*Dane!$C$22</f>
        <v>432</v>
      </c>
      <c r="N432" s="15">
        <f t="shared" si="156"/>
        <v>1802.5966249999999</v>
      </c>
      <c r="O432" s="14">
        <f>IF(B432="W",N432*Dane!$D$2,N432*Dane!$H$2)</f>
        <v>360.51932499999998</v>
      </c>
      <c r="P432" s="14">
        <f>SUM(N432:O432)</f>
        <v>2163.1159499999999</v>
      </c>
      <c r="Q432" s="14">
        <f>IF(B432="W",N432*Dane!$C$23,N432*Dane!$C$23)</f>
        <v>0</v>
      </c>
      <c r="R432" s="14">
        <f>IF(B432="W",(N432*Dane!$D$3)-Q432,(N432*Dane!$H$3)-Q432)</f>
        <v>0</v>
      </c>
      <c r="S432" s="14">
        <f t="shared" si="157"/>
        <v>2163.1159499999999</v>
      </c>
      <c r="T432" s="14">
        <f>S432*0.1</f>
        <v>216.31159500000001</v>
      </c>
      <c r="U432" s="14">
        <f>S432*0.2</f>
        <v>432.62319000000002</v>
      </c>
      <c r="V432" s="33">
        <f>SUM(S432:T432)</f>
        <v>2379.427545</v>
      </c>
      <c r="W432" s="34">
        <f>SUM(S432,U432)</f>
        <v>2595.7391399999997</v>
      </c>
      <c r="X432" s="49">
        <v>7652</v>
      </c>
      <c r="Y432" s="159">
        <f>X432*Dane!$D$6</f>
        <v>1147.8</v>
      </c>
      <c r="Z432" s="35">
        <f>X432*Dane!$D$7</f>
        <v>2295.6</v>
      </c>
      <c r="AA432" s="160">
        <f>X432*Dane!$D$8</f>
        <v>4591.2</v>
      </c>
      <c r="AB432" s="89"/>
      <c r="AC432" s="17"/>
      <c r="AD432" s="17"/>
    </row>
    <row r="433" spans="1:30" ht="29.25" customHeight="1">
      <c r="A433" s="178">
        <f t="shared" si="155"/>
        <v>430</v>
      </c>
      <c r="B433" s="11" t="s">
        <v>100</v>
      </c>
      <c r="C433" s="24" t="s">
        <v>300</v>
      </c>
      <c r="D433" s="36" t="s">
        <v>645</v>
      </c>
      <c r="E433" s="86"/>
      <c r="F433" s="12">
        <v>0</v>
      </c>
      <c r="G433" s="31">
        <v>0</v>
      </c>
      <c r="H433" s="31">
        <v>0</v>
      </c>
      <c r="I433" s="32">
        <v>108.702</v>
      </c>
      <c r="J433" s="14">
        <v>0</v>
      </c>
      <c r="K433" s="14">
        <f>F433*Dane!$C$14+G433*Dane!$C$15+H433*Dane!$C$16</f>
        <v>0</v>
      </c>
      <c r="L433" s="41">
        <f>F433*Dane!$F$14+G433*Dane!$F$15+H433*Dane!$F$17</f>
        <v>0</v>
      </c>
      <c r="M433" s="41">
        <f>F433*Dane!$H$14+G433*Dane!$H$15+H433*Dane!$H$16+(F433+G433+H433)*Dane!$C$22</f>
        <v>0</v>
      </c>
      <c r="N433" s="15">
        <f t="shared" si="156"/>
        <v>108.702</v>
      </c>
      <c r="O433" s="14">
        <f>IF(B433="W",N433*Dane!$D$2,N433*Dane!$H$2)</f>
        <v>21.740400000000001</v>
      </c>
      <c r="P433" s="14">
        <f t="shared" si="137"/>
        <v>130.44239999999999</v>
      </c>
      <c r="Q433" s="14">
        <f>IF(B433="W",N433*Dane!$C$23,N433*Dane!$C$23)</f>
        <v>0</v>
      </c>
      <c r="R433" s="14">
        <f>IF(B433="W",(N433*Dane!$D$3)-Q433,(N433*Dane!$H$3)-Q433)</f>
        <v>0</v>
      </c>
      <c r="S433" s="14">
        <f t="shared" si="157"/>
        <v>130.44239999999999</v>
      </c>
      <c r="T433" s="14">
        <f t="shared" si="138"/>
        <v>13.04424</v>
      </c>
      <c r="U433" s="14">
        <f t="shared" si="139"/>
        <v>26.088480000000001</v>
      </c>
      <c r="V433" s="33">
        <f t="shared" si="140"/>
        <v>143.48663999999999</v>
      </c>
      <c r="W433" s="34">
        <f t="shared" si="141"/>
        <v>156.53088</v>
      </c>
      <c r="X433" s="49">
        <v>366</v>
      </c>
      <c r="Y433" s="159"/>
      <c r="Z433" s="35"/>
      <c r="AA433" s="160"/>
      <c r="AB433" s="89"/>
      <c r="AC433" s="17"/>
      <c r="AD433" s="17"/>
    </row>
    <row r="434" spans="1:30" ht="29.25" customHeight="1">
      <c r="A434" s="178">
        <f t="shared" si="155"/>
        <v>431</v>
      </c>
      <c r="B434" s="11" t="s">
        <v>100</v>
      </c>
      <c r="C434" s="24" t="s">
        <v>301</v>
      </c>
      <c r="D434" s="36" t="s">
        <v>645</v>
      </c>
      <c r="E434" s="86"/>
      <c r="F434" s="12">
        <v>0</v>
      </c>
      <c r="G434" s="31">
        <v>0</v>
      </c>
      <c r="H434" s="31">
        <v>0</v>
      </c>
      <c r="I434" s="32">
        <v>221.43</v>
      </c>
      <c r="J434" s="14">
        <v>0</v>
      </c>
      <c r="K434" s="14">
        <f>F434*Dane!$C$14+G434*Dane!$C$15+H434*Dane!$C$16</f>
        <v>0</v>
      </c>
      <c r="L434" s="41">
        <f>F434*Dane!$F$14+G434*Dane!$F$15+H434*Dane!$F$17</f>
        <v>0</v>
      </c>
      <c r="M434" s="41">
        <f>F434*Dane!$H$14+G434*Dane!$H$15+H434*Dane!$H$16+(F434+G434+H434)*Dane!$C$22</f>
        <v>0</v>
      </c>
      <c r="N434" s="15">
        <f t="shared" si="156"/>
        <v>221.43</v>
      </c>
      <c r="O434" s="14">
        <f>IF(B434="W",N434*Dane!$D$2,N434*Dane!$H$2)</f>
        <v>44.286000000000001</v>
      </c>
      <c r="P434" s="14">
        <f t="shared" si="137"/>
        <v>265.71600000000001</v>
      </c>
      <c r="Q434" s="14">
        <f>IF(B434="W",N434*Dane!$C$23,N434*Dane!$C$23)</f>
        <v>0</v>
      </c>
      <c r="R434" s="14">
        <f>IF(B434="W",(N434*Dane!$D$3)-Q434,(N434*Dane!$H$3)-Q434)</f>
        <v>0</v>
      </c>
      <c r="S434" s="14">
        <f t="shared" si="157"/>
        <v>265.71600000000001</v>
      </c>
      <c r="T434" s="14">
        <f t="shared" si="138"/>
        <v>26.571600000000004</v>
      </c>
      <c r="U434" s="14">
        <f t="shared" si="139"/>
        <v>53.143200000000007</v>
      </c>
      <c r="V434" s="33">
        <f t="shared" si="140"/>
        <v>292.2876</v>
      </c>
      <c r="W434" s="34">
        <f t="shared" si="141"/>
        <v>318.85919999999999</v>
      </c>
      <c r="X434" s="49">
        <v>519</v>
      </c>
      <c r="Y434" s="159"/>
      <c r="Z434" s="35"/>
      <c r="AA434" s="160"/>
      <c r="AB434" s="89"/>
      <c r="AC434" s="17"/>
      <c r="AD434" s="17"/>
    </row>
    <row r="435" spans="1:30" ht="29.25" customHeight="1">
      <c r="A435" s="178">
        <f t="shared" si="155"/>
        <v>432</v>
      </c>
      <c r="B435" s="11" t="s">
        <v>100</v>
      </c>
      <c r="C435" s="24" t="s">
        <v>302</v>
      </c>
      <c r="D435" s="36" t="s">
        <v>645</v>
      </c>
      <c r="E435" s="86"/>
      <c r="F435" s="12">
        <v>0</v>
      </c>
      <c r="G435" s="31">
        <v>0</v>
      </c>
      <c r="H435" s="31">
        <v>0</v>
      </c>
      <c r="I435" s="32">
        <v>226.46250000000001</v>
      </c>
      <c r="J435" s="14">
        <v>0</v>
      </c>
      <c r="K435" s="14">
        <f>F435*Dane!$C$14+G435*Dane!$C$15+H435*Dane!$C$16</f>
        <v>0</v>
      </c>
      <c r="L435" s="41">
        <f>F435*Dane!$F$14+G435*Dane!$F$15+H435*Dane!$F$17</f>
        <v>0</v>
      </c>
      <c r="M435" s="41">
        <f>F435*Dane!$H$14+G435*Dane!$H$15+H435*Dane!$H$16+(F435+G435+H435)*Dane!$C$22</f>
        <v>0</v>
      </c>
      <c r="N435" s="15">
        <f t="shared" si="156"/>
        <v>226.46250000000001</v>
      </c>
      <c r="O435" s="14">
        <f>IF(B435="W",N435*Dane!$D$2,N435*Dane!$H$2)</f>
        <v>45.292500000000004</v>
      </c>
      <c r="P435" s="14">
        <f t="shared" si="137"/>
        <v>271.755</v>
      </c>
      <c r="Q435" s="14">
        <f>IF(B435="W",N435*Dane!$C$23,N435*Dane!$C$23)</f>
        <v>0</v>
      </c>
      <c r="R435" s="14">
        <f>IF(B435="W",(N435*Dane!$D$3)-Q435,(N435*Dane!$H$3)-Q435)</f>
        <v>0</v>
      </c>
      <c r="S435" s="14">
        <f t="shared" si="157"/>
        <v>271.755</v>
      </c>
      <c r="T435" s="14">
        <f t="shared" si="138"/>
        <v>27.1755</v>
      </c>
      <c r="U435" s="14">
        <f t="shared" si="139"/>
        <v>54.350999999999999</v>
      </c>
      <c r="V435" s="33">
        <f t="shared" si="140"/>
        <v>298.93049999999999</v>
      </c>
      <c r="W435" s="34">
        <f t="shared" si="141"/>
        <v>326.10599999999999</v>
      </c>
      <c r="X435" s="49">
        <v>619</v>
      </c>
      <c r="Y435" s="159"/>
      <c r="Z435" s="35"/>
      <c r="AA435" s="160"/>
      <c r="AB435" s="89"/>
      <c r="AC435" s="17"/>
      <c r="AD435" s="17"/>
    </row>
    <row r="436" spans="1:30" ht="29.25" customHeight="1">
      <c r="A436" s="178">
        <f t="shared" si="155"/>
        <v>433</v>
      </c>
      <c r="B436" s="11" t="s">
        <v>100</v>
      </c>
      <c r="C436" s="24" t="s">
        <v>303</v>
      </c>
      <c r="D436" s="36" t="s">
        <v>645</v>
      </c>
      <c r="E436" s="86"/>
      <c r="F436" s="12">
        <v>0</v>
      </c>
      <c r="G436" s="31">
        <v>0</v>
      </c>
      <c r="H436" s="31">
        <v>0</v>
      </c>
      <c r="I436" s="32">
        <v>402.6</v>
      </c>
      <c r="J436" s="14">
        <v>0</v>
      </c>
      <c r="K436" s="14">
        <f>F436*Dane!$C$14+G436*Dane!$C$15+H436*Dane!$C$16</f>
        <v>0</v>
      </c>
      <c r="L436" s="41">
        <f>F436*Dane!$F$14+G436*Dane!$F$15+H436*Dane!$F$17</f>
        <v>0</v>
      </c>
      <c r="M436" s="41">
        <f>F436*Dane!$H$14+G436*Dane!$H$15+H436*Dane!$H$16+(F436+G436+H436)*Dane!$C$22</f>
        <v>0</v>
      </c>
      <c r="N436" s="15">
        <f t="shared" si="156"/>
        <v>402.6</v>
      </c>
      <c r="O436" s="14">
        <f>IF(B436="W",N436*Dane!$D$2,N436*Dane!$H$2)</f>
        <v>80.52000000000001</v>
      </c>
      <c r="P436" s="14">
        <f t="shared" si="137"/>
        <v>483.12</v>
      </c>
      <c r="Q436" s="14">
        <f>IF(B436="W",N436*Dane!$C$23,N436*Dane!$C$23)</f>
        <v>0</v>
      </c>
      <c r="R436" s="14">
        <f>IF(B436="W",(N436*Dane!$D$3)-Q436,(N436*Dane!$H$3)-Q436)</f>
        <v>0</v>
      </c>
      <c r="S436" s="14">
        <f t="shared" si="157"/>
        <v>483.12</v>
      </c>
      <c r="T436" s="14">
        <f t="shared" si="138"/>
        <v>48.312000000000005</v>
      </c>
      <c r="U436" s="14">
        <f t="shared" si="139"/>
        <v>96.624000000000009</v>
      </c>
      <c r="V436" s="33">
        <f t="shared" si="140"/>
        <v>531.43200000000002</v>
      </c>
      <c r="W436" s="34">
        <f t="shared" si="141"/>
        <v>579.74400000000003</v>
      </c>
      <c r="X436" s="49">
        <v>2748</v>
      </c>
      <c r="Y436" s="159"/>
      <c r="Z436" s="35"/>
      <c r="AA436" s="160"/>
      <c r="AB436" s="89"/>
      <c r="AC436" s="17"/>
      <c r="AD436" s="17"/>
    </row>
    <row r="437" spans="1:30" ht="29.25" customHeight="1">
      <c r="A437" s="178">
        <f t="shared" si="155"/>
        <v>434</v>
      </c>
      <c r="B437" s="11" t="s">
        <v>100</v>
      </c>
      <c r="C437" s="24" t="s">
        <v>304</v>
      </c>
      <c r="D437" s="36" t="s">
        <v>645</v>
      </c>
      <c r="E437" s="86"/>
      <c r="F437" s="12">
        <v>0</v>
      </c>
      <c r="G437" s="31">
        <v>0</v>
      </c>
      <c r="H437" s="31">
        <v>0</v>
      </c>
      <c r="I437" s="32">
        <v>4237.3649999999998</v>
      </c>
      <c r="J437" s="14">
        <v>0</v>
      </c>
      <c r="K437" s="14">
        <f>F437*Dane!$C$14+G437*Dane!$C$15+H437*Dane!$C$16</f>
        <v>0</v>
      </c>
      <c r="L437" s="41">
        <f>F437*Dane!$F$14+G437*Dane!$F$15+H437*Dane!$F$17</f>
        <v>0</v>
      </c>
      <c r="M437" s="41">
        <f>F437*Dane!$H$14+G437*Dane!$H$15+H437*Dane!$H$16+(F437+G437+H437)*Dane!$C$22</f>
        <v>0</v>
      </c>
      <c r="N437" s="15">
        <f t="shared" si="156"/>
        <v>4237.3649999999998</v>
      </c>
      <c r="O437" s="14">
        <f>IF(B437="W",N437*Dane!$D$2,N437*Dane!$H$2)</f>
        <v>847.47299999999996</v>
      </c>
      <c r="P437" s="14">
        <f t="shared" si="137"/>
        <v>5084.8379999999997</v>
      </c>
      <c r="Q437" s="14">
        <f>IF(B437="W",N437*Dane!$C$23,N437*Dane!$C$23)</f>
        <v>0</v>
      </c>
      <c r="R437" s="14">
        <f>IF(B437="W",(N437*Dane!$D$3)-Q437,(N437*Dane!$H$3)-Q437)</f>
        <v>0</v>
      </c>
      <c r="S437" s="14">
        <f t="shared" si="157"/>
        <v>5084.8379999999997</v>
      </c>
      <c r="T437" s="14">
        <f t="shared" si="138"/>
        <v>508.48379999999997</v>
      </c>
      <c r="U437" s="14">
        <f t="shared" si="139"/>
        <v>1016.9675999999999</v>
      </c>
      <c r="V437" s="33">
        <f t="shared" si="140"/>
        <v>5593.3217999999997</v>
      </c>
      <c r="W437" s="34">
        <f t="shared" si="141"/>
        <v>6101.8055999999997</v>
      </c>
      <c r="X437" s="49">
        <v>6435</v>
      </c>
      <c r="Y437" s="159"/>
      <c r="Z437" s="35"/>
      <c r="AA437" s="160"/>
      <c r="AB437" s="89"/>
      <c r="AC437" s="17"/>
      <c r="AD437" s="17"/>
    </row>
    <row r="438" spans="1:30" ht="29.25" customHeight="1">
      <c r="A438" s="178">
        <f t="shared" si="155"/>
        <v>435</v>
      </c>
      <c r="B438" s="11" t="s">
        <v>100</v>
      </c>
      <c r="C438" s="24" t="s">
        <v>305</v>
      </c>
      <c r="D438" s="36" t="s">
        <v>646</v>
      </c>
      <c r="E438" s="86"/>
      <c r="F438" s="12">
        <v>0</v>
      </c>
      <c r="G438" s="31">
        <v>0</v>
      </c>
      <c r="H438" s="31">
        <v>0</v>
      </c>
      <c r="I438" s="32">
        <v>5012.37</v>
      </c>
      <c r="J438" s="14">
        <v>0</v>
      </c>
      <c r="K438" s="14">
        <f>F438*Dane!$C$14+G438*Dane!$C$15+H438*Dane!$C$16</f>
        <v>0</v>
      </c>
      <c r="L438" s="41">
        <f>F438*Dane!$F$14+G438*Dane!$F$15+H438*Dane!$F$17</f>
        <v>0</v>
      </c>
      <c r="M438" s="41">
        <f>F438*Dane!$H$14+G438*Dane!$H$15+H438*Dane!$H$16+(F438+G438+H438)*Dane!$C$22</f>
        <v>0</v>
      </c>
      <c r="N438" s="15">
        <f t="shared" si="156"/>
        <v>5012.37</v>
      </c>
      <c r="O438" s="14">
        <f>IF(B438="W",N438*Dane!$D$2,N438*Dane!$H$2)</f>
        <v>1002.474</v>
      </c>
      <c r="P438" s="14">
        <f t="shared" si="137"/>
        <v>6014.8440000000001</v>
      </c>
      <c r="Q438" s="14">
        <f>IF(B438="W",N438*Dane!$C$23,N438*Dane!$C$23)</f>
        <v>0</v>
      </c>
      <c r="R438" s="14">
        <f>IF(B438="W",(N438*Dane!$D$3)-Q438,(N438*Dane!$H$3)-Q438)</f>
        <v>0</v>
      </c>
      <c r="S438" s="14">
        <f t="shared" si="157"/>
        <v>6014.8440000000001</v>
      </c>
      <c r="T438" s="14">
        <f t="shared" si="138"/>
        <v>601.48440000000005</v>
      </c>
      <c r="U438" s="14">
        <f t="shared" si="139"/>
        <v>1202.9688000000001</v>
      </c>
      <c r="V438" s="33">
        <f t="shared" si="140"/>
        <v>6616.3284000000003</v>
      </c>
      <c r="W438" s="34">
        <f t="shared" si="141"/>
        <v>7217.8127999999997</v>
      </c>
      <c r="X438" s="49">
        <v>9267</v>
      </c>
      <c r="Y438" s="159"/>
      <c r="Z438" s="35"/>
      <c r="AA438" s="160"/>
      <c r="AB438" s="89"/>
      <c r="AC438" s="17"/>
      <c r="AD438" s="17"/>
    </row>
    <row r="439" spans="1:30" ht="29.25" customHeight="1">
      <c r="A439" s="178">
        <f t="shared" si="155"/>
        <v>436</v>
      </c>
      <c r="B439" s="11" t="s">
        <v>100</v>
      </c>
      <c r="C439" s="24" t="s">
        <v>306</v>
      </c>
      <c r="D439" s="36" t="s">
        <v>647</v>
      </c>
      <c r="E439" s="86"/>
      <c r="F439" s="12">
        <v>0</v>
      </c>
      <c r="G439" s="31">
        <v>0</v>
      </c>
      <c r="H439" s="31">
        <v>0</v>
      </c>
      <c r="I439" s="32">
        <v>4982.1750000000002</v>
      </c>
      <c r="J439" s="14">
        <v>0</v>
      </c>
      <c r="K439" s="14">
        <f>F439*Dane!$C$14+G439*Dane!$C$15+H439*Dane!$C$16</f>
        <v>0</v>
      </c>
      <c r="L439" s="41">
        <f>F439*Dane!$F$14+G439*Dane!$F$15+H439*Dane!$F$17</f>
        <v>0</v>
      </c>
      <c r="M439" s="41">
        <f>F439*Dane!$H$14+G439*Dane!$H$15+H439*Dane!$H$16+(F439+G439+H439)*Dane!$C$22</f>
        <v>0</v>
      </c>
      <c r="N439" s="15">
        <f t="shared" si="156"/>
        <v>4982.1750000000002</v>
      </c>
      <c r="O439" s="14">
        <f>IF(B439="W",N439*Dane!$D$2,N439*Dane!$H$2)</f>
        <v>996.43500000000006</v>
      </c>
      <c r="P439" s="14">
        <f t="shared" si="137"/>
        <v>5978.6100000000006</v>
      </c>
      <c r="Q439" s="14">
        <f>IF(B439="W",N439*Dane!$C$23,N439*Dane!$C$23)</f>
        <v>0</v>
      </c>
      <c r="R439" s="14">
        <f>IF(B439="W",(N439*Dane!$D$3)-Q439,(N439*Dane!$H$3)-Q439)</f>
        <v>0</v>
      </c>
      <c r="S439" s="14">
        <f t="shared" si="157"/>
        <v>5978.6100000000006</v>
      </c>
      <c r="T439" s="14">
        <f t="shared" si="138"/>
        <v>597.8610000000001</v>
      </c>
      <c r="U439" s="14">
        <f t="shared" si="139"/>
        <v>1195.7220000000002</v>
      </c>
      <c r="V439" s="33">
        <f t="shared" si="140"/>
        <v>6576.4710000000005</v>
      </c>
      <c r="W439" s="34">
        <f t="shared" si="141"/>
        <v>7174.3320000000003</v>
      </c>
      <c r="X439" s="49">
        <v>9378</v>
      </c>
      <c r="Y439" s="159"/>
      <c r="Z439" s="35"/>
      <c r="AA439" s="160"/>
      <c r="AB439" s="89"/>
      <c r="AC439" s="17"/>
      <c r="AD439" s="17"/>
    </row>
    <row r="440" spans="1:30" ht="29.25" customHeight="1">
      <c r="A440" s="178">
        <f t="shared" si="155"/>
        <v>437</v>
      </c>
      <c r="B440" s="11" t="s">
        <v>100</v>
      </c>
      <c r="C440" s="24" t="s">
        <v>307</v>
      </c>
      <c r="D440" s="36" t="s">
        <v>648</v>
      </c>
      <c r="E440" s="86"/>
      <c r="F440" s="12">
        <v>0</v>
      </c>
      <c r="G440" s="31">
        <v>0</v>
      </c>
      <c r="H440" s="31">
        <v>0</v>
      </c>
      <c r="I440" s="32">
        <v>2616.9</v>
      </c>
      <c r="J440" s="14">
        <v>0</v>
      </c>
      <c r="K440" s="14">
        <f>F440*Dane!$C$14+G440*Dane!$C$15+H440*Dane!$C$16</f>
        <v>0</v>
      </c>
      <c r="L440" s="41">
        <f>F440*Dane!$F$14+G440*Dane!$F$15+H440*Dane!$F$17</f>
        <v>0</v>
      </c>
      <c r="M440" s="41">
        <f>F440*Dane!$H$14+G440*Dane!$H$15+H440*Dane!$H$16+(F440+G440+H440)*Dane!$C$22</f>
        <v>0</v>
      </c>
      <c r="N440" s="15">
        <f t="shared" si="156"/>
        <v>2616.9</v>
      </c>
      <c r="O440" s="14">
        <f>IF(B440="W",N440*Dane!$D$2,N440*Dane!$H$2)</f>
        <v>523.38</v>
      </c>
      <c r="P440" s="14">
        <f t="shared" si="137"/>
        <v>3140.28</v>
      </c>
      <c r="Q440" s="14">
        <f>IF(B440="W",N440*Dane!$C$23,N440*Dane!$C$23)</f>
        <v>0</v>
      </c>
      <c r="R440" s="14">
        <f>IF(B440="W",(N440*Dane!$D$3)-Q440,(N440*Dane!$H$3)-Q440)</f>
        <v>0</v>
      </c>
      <c r="S440" s="14">
        <f t="shared" si="157"/>
        <v>3140.28</v>
      </c>
      <c r="T440" s="14">
        <f t="shared" si="138"/>
        <v>314.02800000000002</v>
      </c>
      <c r="U440" s="14">
        <f t="shared" si="139"/>
        <v>628.05600000000004</v>
      </c>
      <c r="V440" s="33">
        <f t="shared" si="140"/>
        <v>3454.308</v>
      </c>
      <c r="W440" s="34">
        <f t="shared" si="141"/>
        <v>3768.3360000000002</v>
      </c>
      <c r="X440" s="49">
        <v>5285</v>
      </c>
      <c r="Y440" s="159"/>
      <c r="Z440" s="35"/>
      <c r="AA440" s="160"/>
      <c r="AB440" s="89"/>
      <c r="AC440" s="17"/>
      <c r="AD440" s="17"/>
    </row>
    <row r="441" spans="1:30" ht="29.25" customHeight="1">
      <c r="A441" s="178">
        <f t="shared" si="155"/>
        <v>438</v>
      </c>
      <c r="B441" s="11" t="s">
        <v>100</v>
      </c>
      <c r="C441" s="24" t="s">
        <v>308</v>
      </c>
      <c r="D441" s="36" t="s">
        <v>649</v>
      </c>
      <c r="E441" s="86"/>
      <c r="F441" s="12">
        <v>0</v>
      </c>
      <c r="G441" s="31">
        <v>0</v>
      </c>
      <c r="H441" s="31">
        <v>0</v>
      </c>
      <c r="I441" s="32">
        <v>3522.75</v>
      </c>
      <c r="J441" s="14">
        <v>0</v>
      </c>
      <c r="K441" s="14">
        <f>F441*Dane!$C$14+G441*Dane!$C$15+H441*Dane!$C$16</f>
        <v>0</v>
      </c>
      <c r="L441" s="41">
        <f>F441*Dane!$F$14+G441*Dane!$F$15+H441*Dane!$F$17</f>
        <v>0</v>
      </c>
      <c r="M441" s="41">
        <f>F441*Dane!$H$14+G441*Dane!$H$15+H441*Dane!$H$16+(F441+G441+H441)*Dane!$C$22</f>
        <v>0</v>
      </c>
      <c r="N441" s="15">
        <f t="shared" si="156"/>
        <v>3522.75</v>
      </c>
      <c r="O441" s="14">
        <f>IF(B441="W",N441*Dane!$D$2,N441*Dane!$H$2)</f>
        <v>704.55000000000007</v>
      </c>
      <c r="P441" s="14">
        <f t="shared" ref="P441:P544" si="158">SUM(N441:O441)</f>
        <v>4227.3</v>
      </c>
      <c r="Q441" s="14">
        <f>IF(B441="W",N441*Dane!$C$23,N441*Dane!$C$23)</f>
        <v>0</v>
      </c>
      <c r="R441" s="14">
        <f>IF(B441="W",(N441*Dane!$D$3)-Q441,(N441*Dane!$H$3)-Q441)</f>
        <v>0</v>
      </c>
      <c r="S441" s="14">
        <f t="shared" si="157"/>
        <v>4227.3</v>
      </c>
      <c r="T441" s="14">
        <f t="shared" ref="T441:T544" si="159">S441*0.1</f>
        <v>422.73</v>
      </c>
      <c r="U441" s="14">
        <f t="shared" ref="U441:U544" si="160">S441*0.2</f>
        <v>845.46</v>
      </c>
      <c r="V441" s="33">
        <f t="shared" ref="V441:V544" si="161">SUM(S441:T441)</f>
        <v>4650.0300000000007</v>
      </c>
      <c r="W441" s="34">
        <f t="shared" ref="W441:W544" si="162">SUM(S441,U441)</f>
        <v>5072.76</v>
      </c>
      <c r="X441" s="49">
        <v>5382</v>
      </c>
      <c r="Y441" s="159"/>
      <c r="Z441" s="35"/>
      <c r="AA441" s="160"/>
      <c r="AB441" s="89"/>
      <c r="AC441" s="17"/>
      <c r="AD441" s="17"/>
    </row>
    <row r="442" spans="1:30" ht="29.25" customHeight="1">
      <c r="A442" s="178">
        <f t="shared" si="155"/>
        <v>439</v>
      </c>
      <c r="B442" s="11" t="s">
        <v>100</v>
      </c>
      <c r="C442" s="24" t="s">
        <v>309</v>
      </c>
      <c r="D442" s="36" t="s">
        <v>650</v>
      </c>
      <c r="E442" s="86"/>
      <c r="F442" s="12">
        <v>0</v>
      </c>
      <c r="G442" s="31">
        <v>0</v>
      </c>
      <c r="H442" s="31">
        <v>0</v>
      </c>
      <c r="I442" s="32">
        <v>4126.6499999999996</v>
      </c>
      <c r="J442" s="14">
        <v>0</v>
      </c>
      <c r="K442" s="14">
        <f>F442*Dane!$C$14+G442*Dane!$C$15+H442*Dane!$C$16</f>
        <v>0</v>
      </c>
      <c r="L442" s="41">
        <f>F442*Dane!$F$14+G442*Dane!$F$15+H442*Dane!$F$17</f>
        <v>0</v>
      </c>
      <c r="M442" s="41">
        <f>F442*Dane!$H$14+G442*Dane!$H$15+H442*Dane!$H$16+(F442+G442+H442)*Dane!$C$22</f>
        <v>0</v>
      </c>
      <c r="N442" s="15">
        <f t="shared" si="156"/>
        <v>4126.6499999999996</v>
      </c>
      <c r="O442" s="14">
        <f>IF(B442="W",N442*Dane!$D$2,N442*Dane!$H$2)</f>
        <v>825.32999999999993</v>
      </c>
      <c r="P442" s="14">
        <f t="shared" si="158"/>
        <v>4951.9799999999996</v>
      </c>
      <c r="Q442" s="14">
        <f>IF(B442="W",N442*Dane!$C$23,N442*Dane!$C$23)</f>
        <v>0</v>
      </c>
      <c r="R442" s="14">
        <f>IF(B442="W",(N442*Dane!$D$3)-Q442,(N442*Dane!$H$3)-Q442)</f>
        <v>0</v>
      </c>
      <c r="S442" s="14">
        <f t="shared" si="157"/>
        <v>4951.9799999999996</v>
      </c>
      <c r="T442" s="14">
        <f t="shared" si="159"/>
        <v>495.19799999999998</v>
      </c>
      <c r="U442" s="14">
        <f t="shared" si="160"/>
        <v>990.39599999999996</v>
      </c>
      <c r="V442" s="33">
        <f t="shared" si="161"/>
        <v>5447.1779999999999</v>
      </c>
      <c r="W442" s="34">
        <f t="shared" si="162"/>
        <v>5942.3759999999993</v>
      </c>
      <c r="X442" s="49">
        <v>5367</v>
      </c>
      <c r="Y442" s="159"/>
      <c r="Z442" s="35"/>
      <c r="AA442" s="160"/>
      <c r="AB442" s="89"/>
      <c r="AC442" s="17"/>
      <c r="AD442" s="17"/>
    </row>
    <row r="443" spans="1:30" ht="29.25" customHeight="1">
      <c r="A443" s="178">
        <f t="shared" si="155"/>
        <v>440</v>
      </c>
      <c r="B443" s="11" t="s">
        <v>100</v>
      </c>
      <c r="C443" s="24" t="s">
        <v>1744</v>
      </c>
      <c r="D443" s="36" t="s">
        <v>651</v>
      </c>
      <c r="E443" s="86"/>
      <c r="F443" s="12">
        <v>0</v>
      </c>
      <c r="G443" s="31">
        <v>0</v>
      </c>
      <c r="H443" s="31">
        <v>0</v>
      </c>
      <c r="I443" s="32">
        <v>22324.17</v>
      </c>
      <c r="J443" s="14">
        <v>0</v>
      </c>
      <c r="K443" s="14">
        <f>F443*Dane!$C$14+G443*Dane!$C$15+H443*Dane!$C$16</f>
        <v>0</v>
      </c>
      <c r="L443" s="41">
        <f>F443*Dane!$F$14+G443*Dane!$F$15+H443*Dane!$F$17</f>
        <v>0</v>
      </c>
      <c r="M443" s="41">
        <f>F443*Dane!$H$14+G443*Dane!$H$15+H443*Dane!$H$16+(F443+G443+H443)*Dane!$C$22</f>
        <v>0</v>
      </c>
      <c r="N443" s="15">
        <f t="shared" si="156"/>
        <v>22324.17</v>
      </c>
      <c r="O443" s="14">
        <f>IF(B443="W",N443*Dane!$D$2,N443*Dane!$H$2)</f>
        <v>4464.8339999999998</v>
      </c>
      <c r="P443" s="14">
        <f t="shared" si="158"/>
        <v>26789.003999999997</v>
      </c>
      <c r="Q443" s="14">
        <f>IF(B443="W",N443*Dane!$C$23,N443*Dane!$C$23)</f>
        <v>0</v>
      </c>
      <c r="R443" s="14">
        <f>IF(B443="W",(N443*Dane!$D$3)-Q443,(N443*Dane!$H$3)-Q443)</f>
        <v>0</v>
      </c>
      <c r="S443" s="14">
        <f t="shared" si="157"/>
        <v>26789.003999999997</v>
      </c>
      <c r="T443" s="14">
        <f t="shared" si="159"/>
        <v>2678.9004</v>
      </c>
      <c r="U443" s="14">
        <f t="shared" si="160"/>
        <v>5357.8008</v>
      </c>
      <c r="V443" s="33">
        <f t="shared" si="161"/>
        <v>29467.904399999996</v>
      </c>
      <c r="W443" s="34">
        <f t="shared" si="162"/>
        <v>32146.804799999998</v>
      </c>
      <c r="X443" s="49">
        <v>35783</v>
      </c>
      <c r="Y443" s="159"/>
      <c r="Z443" s="35"/>
      <c r="AA443" s="160"/>
      <c r="AB443" s="89"/>
      <c r="AC443" s="17"/>
      <c r="AD443" s="17"/>
    </row>
    <row r="444" spans="1:30" ht="29.25" customHeight="1">
      <c r="A444" s="178">
        <f t="shared" si="155"/>
        <v>441</v>
      </c>
      <c r="B444" s="11" t="s">
        <v>100</v>
      </c>
      <c r="C444" s="24" t="s">
        <v>1745</v>
      </c>
      <c r="D444" s="36" t="s">
        <v>652</v>
      </c>
      <c r="E444" s="86"/>
      <c r="F444" s="12">
        <v>0</v>
      </c>
      <c r="G444" s="31">
        <v>0</v>
      </c>
      <c r="H444" s="31">
        <v>0</v>
      </c>
      <c r="I444" s="32">
        <v>22324.17</v>
      </c>
      <c r="J444" s="14">
        <v>0</v>
      </c>
      <c r="K444" s="14">
        <f>F444*Dane!$C$14+G444*Dane!$C$15+H444*Dane!$C$16</f>
        <v>0</v>
      </c>
      <c r="L444" s="41">
        <f>F444*Dane!$F$14+G444*Dane!$F$15+H444*Dane!$F$17</f>
        <v>0</v>
      </c>
      <c r="M444" s="41">
        <f>F444*Dane!$H$14+G444*Dane!$H$15+H444*Dane!$H$16+(F444+G444+H444)*Dane!$C$22</f>
        <v>0</v>
      </c>
      <c r="N444" s="15">
        <f t="shared" si="156"/>
        <v>22324.17</v>
      </c>
      <c r="O444" s="14">
        <f>IF(B444="W",N444*Dane!$D$2,N444*Dane!$H$2)</f>
        <v>4464.8339999999998</v>
      </c>
      <c r="P444" s="14">
        <f t="shared" si="158"/>
        <v>26789.003999999997</v>
      </c>
      <c r="Q444" s="14">
        <f>IF(B444="W",N444*Dane!$C$23,N444*Dane!$C$23)</f>
        <v>0</v>
      </c>
      <c r="R444" s="14">
        <f>IF(B444="W",(N444*Dane!$D$3)-Q444,(N444*Dane!$H$3)-Q444)</f>
        <v>0</v>
      </c>
      <c r="S444" s="14">
        <f t="shared" si="157"/>
        <v>26789.003999999997</v>
      </c>
      <c r="T444" s="14">
        <f t="shared" si="159"/>
        <v>2678.9004</v>
      </c>
      <c r="U444" s="14">
        <f t="shared" si="160"/>
        <v>5357.8008</v>
      </c>
      <c r="V444" s="33">
        <f t="shared" si="161"/>
        <v>29467.904399999996</v>
      </c>
      <c r="W444" s="34">
        <f t="shared" si="162"/>
        <v>32146.804799999998</v>
      </c>
      <c r="X444" s="49">
        <v>35783</v>
      </c>
      <c r="Y444" s="159"/>
      <c r="Z444" s="35"/>
      <c r="AA444" s="160"/>
      <c r="AB444" s="89"/>
      <c r="AC444" s="17"/>
      <c r="AD444" s="17"/>
    </row>
    <row r="445" spans="1:30" ht="29.25" customHeight="1">
      <c r="A445" s="178">
        <f t="shared" si="155"/>
        <v>442</v>
      </c>
      <c r="B445" s="11" t="s">
        <v>100</v>
      </c>
      <c r="C445" s="36" t="s">
        <v>1746</v>
      </c>
      <c r="D445" s="36" t="s">
        <v>1764</v>
      </c>
      <c r="E445" s="86"/>
      <c r="F445" s="12">
        <v>0</v>
      </c>
      <c r="G445" s="31">
        <v>0</v>
      </c>
      <c r="H445" s="31">
        <v>0</v>
      </c>
      <c r="I445" s="32">
        <v>42273</v>
      </c>
      <c r="J445" s="14">
        <v>0</v>
      </c>
      <c r="K445" s="14">
        <f>F445*Dane!$C$14+G445*Dane!$C$15+H445*Dane!$C$16</f>
        <v>0</v>
      </c>
      <c r="L445" s="41">
        <f>F445*Dane!$F$14+G445*Dane!$F$15+H445*Dane!$F$17</f>
        <v>0</v>
      </c>
      <c r="M445" s="41">
        <f>F445*Dane!$H$14+G445*Dane!$H$15+H445*Dane!$H$16+(F445+G445+H445)*Dane!$C$22</f>
        <v>0</v>
      </c>
      <c r="N445" s="15">
        <f t="shared" si="156"/>
        <v>42273</v>
      </c>
      <c r="O445" s="14">
        <f>IF(B445="W",N445*Dane!$D$2,N445*Dane!$H$2)</f>
        <v>8454.6</v>
      </c>
      <c r="P445" s="14">
        <f t="shared" si="158"/>
        <v>50727.6</v>
      </c>
      <c r="Q445" s="14">
        <f>IF(B445="W",N445*Dane!$C$23,N445*Dane!$C$23)</f>
        <v>0</v>
      </c>
      <c r="R445" s="14">
        <f>IF(B445="W",(N445*Dane!$D$3)-Q445,(N445*Dane!$H$3)-Q445)</f>
        <v>0</v>
      </c>
      <c r="S445" s="14">
        <f t="shared" si="157"/>
        <v>50727.6</v>
      </c>
      <c r="T445" s="14">
        <f t="shared" si="159"/>
        <v>5072.76</v>
      </c>
      <c r="U445" s="14">
        <f t="shared" si="160"/>
        <v>10145.52</v>
      </c>
      <c r="V445" s="33">
        <f t="shared" si="161"/>
        <v>55800.36</v>
      </c>
      <c r="W445" s="34">
        <f t="shared" si="162"/>
        <v>60873.119999999995</v>
      </c>
      <c r="X445" s="49">
        <v>63600</v>
      </c>
      <c r="Y445" s="159"/>
      <c r="Z445" s="35"/>
      <c r="AA445" s="160"/>
      <c r="AB445" s="89"/>
      <c r="AC445" s="17"/>
      <c r="AD445" s="17"/>
    </row>
    <row r="446" spans="1:30" ht="29.25" customHeight="1">
      <c r="A446" s="178">
        <f t="shared" si="155"/>
        <v>443</v>
      </c>
      <c r="B446" s="11" t="s">
        <v>100</v>
      </c>
      <c r="C446" s="36" t="s">
        <v>1747</v>
      </c>
      <c r="D446" s="36" t="s">
        <v>1765</v>
      </c>
      <c r="E446" s="86"/>
      <c r="F446" s="12">
        <v>0</v>
      </c>
      <c r="G446" s="31">
        <v>0</v>
      </c>
      <c r="H446" s="31">
        <v>0</v>
      </c>
      <c r="I446" s="32">
        <v>42273</v>
      </c>
      <c r="J446" s="14">
        <v>0</v>
      </c>
      <c r="K446" s="14">
        <f>F446*Dane!$C$14+G446*Dane!$C$15+H446*Dane!$C$16</f>
        <v>0</v>
      </c>
      <c r="L446" s="41">
        <f>F446*Dane!$F$14+G446*Dane!$F$15+H446*Dane!$F$17</f>
        <v>0</v>
      </c>
      <c r="M446" s="41">
        <f>F446*Dane!$H$14+G446*Dane!$H$15+H446*Dane!$H$16+(F446+G446+H446)*Dane!$C$22</f>
        <v>0</v>
      </c>
      <c r="N446" s="15">
        <f t="shared" si="156"/>
        <v>42273</v>
      </c>
      <c r="O446" s="14">
        <f>IF(B446="W",N446*Dane!$D$2,N446*Dane!$H$2)</f>
        <v>8454.6</v>
      </c>
      <c r="P446" s="14">
        <f t="shared" si="158"/>
        <v>50727.6</v>
      </c>
      <c r="Q446" s="14">
        <f>IF(B446="W",N446*Dane!$C$23,N446*Dane!$C$23)</f>
        <v>0</v>
      </c>
      <c r="R446" s="14">
        <f>IF(B446="W",(N446*Dane!$D$3)-Q446,(N446*Dane!$H$3)-Q446)</f>
        <v>0</v>
      </c>
      <c r="S446" s="14">
        <f t="shared" si="157"/>
        <v>50727.6</v>
      </c>
      <c r="T446" s="14">
        <f t="shared" si="159"/>
        <v>5072.76</v>
      </c>
      <c r="U446" s="14">
        <f t="shared" si="160"/>
        <v>10145.52</v>
      </c>
      <c r="V446" s="33">
        <f t="shared" si="161"/>
        <v>55800.36</v>
      </c>
      <c r="W446" s="34">
        <f t="shared" si="162"/>
        <v>60873.119999999995</v>
      </c>
      <c r="X446" s="49">
        <v>63600</v>
      </c>
      <c r="Y446" s="159"/>
      <c r="Z446" s="35"/>
      <c r="AA446" s="160"/>
      <c r="AB446" s="89"/>
      <c r="AC446" s="17"/>
      <c r="AD446" s="17"/>
    </row>
    <row r="447" spans="1:30" ht="29.25" customHeight="1">
      <c r="A447" s="178">
        <f t="shared" si="155"/>
        <v>444</v>
      </c>
      <c r="B447" s="11" t="s">
        <v>100</v>
      </c>
      <c r="C447" s="36" t="s">
        <v>1748</v>
      </c>
      <c r="D447" s="36" t="s">
        <v>1766</v>
      </c>
      <c r="E447" s="86"/>
      <c r="F447" s="12">
        <v>0</v>
      </c>
      <c r="G447" s="31">
        <v>0</v>
      </c>
      <c r="H447" s="31">
        <v>0</v>
      </c>
      <c r="I447" s="32">
        <v>54351</v>
      </c>
      <c r="J447" s="14">
        <v>0</v>
      </c>
      <c r="K447" s="14">
        <f>F447*Dane!$C$14+G447*Dane!$C$15+H447*Dane!$C$16</f>
        <v>0</v>
      </c>
      <c r="L447" s="41">
        <f>F447*Dane!$F$14+G447*Dane!$F$15+H447*Dane!$F$17</f>
        <v>0</v>
      </c>
      <c r="M447" s="41">
        <f>F447*Dane!$H$14+G447*Dane!$H$15+H447*Dane!$H$16+(F447+G447+H447)*Dane!$C$22</f>
        <v>0</v>
      </c>
      <c r="N447" s="15">
        <f t="shared" si="156"/>
        <v>54351</v>
      </c>
      <c r="O447" s="14">
        <f>IF(B447="W",N447*Dane!$D$2,N447*Dane!$H$2)</f>
        <v>10870.2</v>
      </c>
      <c r="P447" s="14">
        <f t="shared" si="158"/>
        <v>65221.2</v>
      </c>
      <c r="Q447" s="14">
        <f>IF(B447="W",N447*Dane!$C$23,N447*Dane!$C$23)</f>
        <v>0</v>
      </c>
      <c r="R447" s="14">
        <f>IF(B447="W",(N447*Dane!$D$3)-Q447,(N447*Dane!$H$3)-Q447)</f>
        <v>0</v>
      </c>
      <c r="S447" s="14">
        <f t="shared" si="157"/>
        <v>65221.2</v>
      </c>
      <c r="T447" s="14">
        <f t="shared" si="159"/>
        <v>6522.12</v>
      </c>
      <c r="U447" s="14">
        <f t="shared" si="160"/>
        <v>13044.24</v>
      </c>
      <c r="V447" s="33">
        <f t="shared" si="161"/>
        <v>71743.319999999992</v>
      </c>
      <c r="W447" s="34">
        <f t="shared" si="162"/>
        <v>78265.440000000002</v>
      </c>
      <c r="X447" s="49">
        <v>82200</v>
      </c>
      <c r="Y447" s="159"/>
      <c r="Z447" s="35"/>
      <c r="AA447" s="160"/>
      <c r="AB447" s="89"/>
      <c r="AC447" s="17"/>
      <c r="AD447" s="17"/>
    </row>
    <row r="448" spans="1:30" ht="29.25" customHeight="1">
      <c r="A448" s="178">
        <f t="shared" si="155"/>
        <v>445</v>
      </c>
      <c r="B448" s="11" t="s">
        <v>100</v>
      </c>
      <c r="C448" s="36" t="s">
        <v>1749</v>
      </c>
      <c r="D448" s="36" t="s">
        <v>1767</v>
      </c>
      <c r="E448" s="86"/>
      <c r="F448" s="12">
        <v>0</v>
      </c>
      <c r="G448" s="31">
        <v>0</v>
      </c>
      <c r="H448" s="31">
        <v>0</v>
      </c>
      <c r="I448" s="32">
        <v>54351</v>
      </c>
      <c r="J448" s="14">
        <v>0</v>
      </c>
      <c r="K448" s="14">
        <f>F448*Dane!$C$14+G448*Dane!$C$15+H448*Dane!$C$16</f>
        <v>0</v>
      </c>
      <c r="L448" s="41">
        <f>F448*Dane!$F$14+G448*Dane!$F$15+H448*Dane!$F$17</f>
        <v>0</v>
      </c>
      <c r="M448" s="41">
        <f>F448*Dane!$H$14+G448*Dane!$H$15+H448*Dane!$H$16+(F448+G448+H448)*Dane!$C$22</f>
        <v>0</v>
      </c>
      <c r="N448" s="15">
        <f t="shared" si="156"/>
        <v>54351</v>
      </c>
      <c r="O448" s="14">
        <f>IF(B448="W",N448*Dane!$D$2,N448*Dane!$H$2)</f>
        <v>10870.2</v>
      </c>
      <c r="P448" s="14">
        <f t="shared" si="158"/>
        <v>65221.2</v>
      </c>
      <c r="Q448" s="14">
        <f>IF(B448="W",N448*Dane!$C$23,N448*Dane!$C$23)</f>
        <v>0</v>
      </c>
      <c r="R448" s="14">
        <f>IF(B448="W",(N448*Dane!$D$3)-Q448,(N448*Dane!$H$3)-Q448)</f>
        <v>0</v>
      </c>
      <c r="S448" s="14">
        <f t="shared" si="157"/>
        <v>65221.2</v>
      </c>
      <c r="T448" s="14">
        <f t="shared" si="159"/>
        <v>6522.12</v>
      </c>
      <c r="U448" s="14">
        <f t="shared" si="160"/>
        <v>13044.24</v>
      </c>
      <c r="V448" s="33">
        <f t="shared" si="161"/>
        <v>71743.319999999992</v>
      </c>
      <c r="W448" s="34">
        <f t="shared" si="162"/>
        <v>78265.440000000002</v>
      </c>
      <c r="X448" s="49">
        <v>82200</v>
      </c>
      <c r="Y448" s="159"/>
      <c r="Z448" s="35"/>
      <c r="AA448" s="160"/>
      <c r="AB448" s="89"/>
      <c r="AC448" s="17"/>
      <c r="AD448" s="17"/>
    </row>
    <row r="449" spans="1:30" ht="29.25" customHeight="1">
      <c r="A449" s="178">
        <f t="shared" si="155"/>
        <v>446</v>
      </c>
      <c r="B449" s="11" t="s">
        <v>100</v>
      </c>
      <c r="C449" s="36" t="s">
        <v>1750</v>
      </c>
      <c r="D449" s="36" t="s">
        <v>1768</v>
      </c>
      <c r="E449" s="86"/>
      <c r="F449" s="12">
        <v>0</v>
      </c>
      <c r="G449" s="31">
        <v>0</v>
      </c>
      <c r="H449" s="31">
        <v>0</v>
      </c>
      <c r="I449" s="32">
        <v>70142.985000000001</v>
      </c>
      <c r="J449" s="14">
        <v>0</v>
      </c>
      <c r="K449" s="14">
        <f>F449*Dane!$C$14+G449*Dane!$C$15+H449*Dane!$C$16</f>
        <v>0</v>
      </c>
      <c r="L449" s="41">
        <f>F449*Dane!$F$14+G449*Dane!$F$15+H449*Dane!$F$17</f>
        <v>0</v>
      </c>
      <c r="M449" s="41">
        <f>F449*Dane!$H$14+G449*Dane!$H$15+H449*Dane!$H$16+(F449+G449+H449)*Dane!$C$22</f>
        <v>0</v>
      </c>
      <c r="N449" s="15">
        <f t="shared" si="156"/>
        <v>70142.985000000001</v>
      </c>
      <c r="O449" s="14">
        <f>IF(B449="W",N449*Dane!$D$2,N449*Dane!$H$2)</f>
        <v>14028.597000000002</v>
      </c>
      <c r="P449" s="14">
        <f t="shared" si="158"/>
        <v>84171.581999999995</v>
      </c>
      <c r="Q449" s="14">
        <f>IF(B449="W",N449*Dane!$C$23,N449*Dane!$C$23)</f>
        <v>0</v>
      </c>
      <c r="R449" s="14">
        <f>IF(B449="W",(N449*Dane!$D$3)-Q449,(N449*Dane!$H$3)-Q449)</f>
        <v>0</v>
      </c>
      <c r="S449" s="14">
        <f t="shared" si="157"/>
        <v>84171.581999999995</v>
      </c>
      <c r="T449" s="14">
        <f t="shared" si="159"/>
        <v>8417.1581999999999</v>
      </c>
      <c r="U449" s="14">
        <f t="shared" si="160"/>
        <v>16834.3164</v>
      </c>
      <c r="V449" s="33">
        <f t="shared" si="161"/>
        <v>92588.7402</v>
      </c>
      <c r="W449" s="34">
        <f t="shared" si="162"/>
        <v>101005.89839999999</v>
      </c>
      <c r="X449" s="49">
        <v>184144</v>
      </c>
      <c r="Y449" s="159"/>
      <c r="Z449" s="35"/>
      <c r="AA449" s="160"/>
      <c r="AB449" s="89"/>
      <c r="AC449" s="17"/>
      <c r="AD449" s="17"/>
    </row>
    <row r="450" spans="1:30" ht="29.25" customHeight="1">
      <c r="A450" s="178">
        <f t="shared" si="155"/>
        <v>447</v>
      </c>
      <c r="B450" s="11" t="s">
        <v>100</v>
      </c>
      <c r="C450" s="36" t="s">
        <v>1751</v>
      </c>
      <c r="D450" s="36" t="s">
        <v>1769</v>
      </c>
      <c r="E450" s="86"/>
      <c r="F450" s="12">
        <v>0</v>
      </c>
      <c r="G450" s="31">
        <v>0</v>
      </c>
      <c r="H450" s="31">
        <v>0</v>
      </c>
      <c r="I450" s="32">
        <v>74481</v>
      </c>
      <c r="J450" s="14">
        <v>0</v>
      </c>
      <c r="K450" s="14">
        <f>F450*Dane!$C$14+G450*Dane!$C$15+H450*Dane!$C$16</f>
        <v>0</v>
      </c>
      <c r="L450" s="41">
        <f>F450*Dane!$F$14+G450*Dane!$F$15+H450*Dane!$F$17</f>
        <v>0</v>
      </c>
      <c r="M450" s="41">
        <f>F450*Dane!$H$14+G450*Dane!$H$15+H450*Dane!$H$16+(F450+G450+H450)*Dane!$C$22</f>
        <v>0</v>
      </c>
      <c r="N450" s="15">
        <f t="shared" si="156"/>
        <v>74481</v>
      </c>
      <c r="O450" s="14">
        <f>IF(B450="W",N450*Dane!$D$2,N450*Dane!$H$2)</f>
        <v>14896.2</v>
      </c>
      <c r="P450" s="14">
        <f t="shared" si="158"/>
        <v>89377.2</v>
      </c>
      <c r="Q450" s="14">
        <f>IF(B450="W",N450*Dane!$C$23,N450*Dane!$C$23)</f>
        <v>0</v>
      </c>
      <c r="R450" s="14">
        <f>IF(B450="W",(N450*Dane!$D$3)-Q450,(N450*Dane!$H$3)-Q450)</f>
        <v>0</v>
      </c>
      <c r="S450" s="14">
        <f t="shared" si="157"/>
        <v>89377.2</v>
      </c>
      <c r="T450" s="14">
        <f t="shared" si="159"/>
        <v>8937.7199999999993</v>
      </c>
      <c r="U450" s="14">
        <f t="shared" si="160"/>
        <v>17875.439999999999</v>
      </c>
      <c r="V450" s="33">
        <f t="shared" si="161"/>
        <v>98314.92</v>
      </c>
      <c r="W450" s="34">
        <f t="shared" si="162"/>
        <v>107252.64</v>
      </c>
      <c r="X450" s="49">
        <v>115743</v>
      </c>
      <c r="Y450" s="159"/>
      <c r="Z450" s="35"/>
      <c r="AA450" s="160"/>
      <c r="AB450" s="89"/>
      <c r="AC450" s="17"/>
      <c r="AD450" s="17"/>
    </row>
    <row r="451" spans="1:30" ht="29.25" customHeight="1">
      <c r="A451" s="178">
        <f t="shared" si="155"/>
        <v>448</v>
      </c>
      <c r="B451" s="11" t="s">
        <v>100</v>
      </c>
      <c r="C451" s="36" t="s">
        <v>1752</v>
      </c>
      <c r="D451" s="36" t="s">
        <v>1770</v>
      </c>
      <c r="E451" s="86"/>
      <c r="F451" s="12">
        <v>0</v>
      </c>
      <c r="G451" s="31">
        <v>0</v>
      </c>
      <c r="H451" s="31">
        <v>0</v>
      </c>
      <c r="I451" s="32">
        <v>86559</v>
      </c>
      <c r="J451" s="14">
        <v>0</v>
      </c>
      <c r="K451" s="14">
        <f>F451*Dane!$C$14+G451*Dane!$C$15+H451*Dane!$C$16</f>
        <v>0</v>
      </c>
      <c r="L451" s="41">
        <f>F451*Dane!$F$14+G451*Dane!$F$15+H451*Dane!$F$17</f>
        <v>0</v>
      </c>
      <c r="M451" s="41">
        <f>F451*Dane!$H$14+G451*Dane!$H$15+H451*Dane!$H$16+(F451+G451+H451)*Dane!$C$22</f>
        <v>0</v>
      </c>
      <c r="N451" s="15">
        <f t="shared" si="156"/>
        <v>86559</v>
      </c>
      <c r="O451" s="14">
        <f>IF(B451="W",N451*Dane!$D$2,N451*Dane!$H$2)</f>
        <v>17311.8</v>
      </c>
      <c r="P451" s="14">
        <f t="shared" si="158"/>
        <v>103870.8</v>
      </c>
      <c r="Q451" s="14">
        <f>IF(B451="W",N451*Dane!$C$23,N451*Dane!$C$23)</f>
        <v>0</v>
      </c>
      <c r="R451" s="14">
        <f>IF(B451="W",(N451*Dane!$D$3)-Q451,(N451*Dane!$H$3)-Q451)</f>
        <v>0</v>
      </c>
      <c r="S451" s="14">
        <f t="shared" si="157"/>
        <v>103870.8</v>
      </c>
      <c r="T451" s="14">
        <f t="shared" si="159"/>
        <v>10387.080000000002</v>
      </c>
      <c r="U451" s="14">
        <f t="shared" si="160"/>
        <v>20774.160000000003</v>
      </c>
      <c r="V451" s="33">
        <f t="shared" si="161"/>
        <v>114257.88</v>
      </c>
      <c r="W451" s="34">
        <f t="shared" si="162"/>
        <v>124644.96</v>
      </c>
      <c r="X451" s="49">
        <v>283201</v>
      </c>
      <c r="Y451" s="159"/>
      <c r="Z451" s="35"/>
      <c r="AA451" s="160"/>
      <c r="AB451" s="89"/>
      <c r="AC451" s="17"/>
      <c r="AD451" s="17"/>
    </row>
    <row r="452" spans="1:30" ht="29.25" customHeight="1">
      <c r="A452" s="178">
        <f t="shared" si="155"/>
        <v>449</v>
      </c>
      <c r="B452" s="11" t="s">
        <v>100</v>
      </c>
      <c r="C452" s="36" t="s">
        <v>1753</v>
      </c>
      <c r="D452" s="36" t="s">
        <v>1771</v>
      </c>
      <c r="E452" s="86"/>
      <c r="F452" s="12">
        <v>0</v>
      </c>
      <c r="G452" s="31">
        <v>0</v>
      </c>
      <c r="H452" s="31">
        <v>0</v>
      </c>
      <c r="I452" s="32">
        <v>89880.45</v>
      </c>
      <c r="J452" s="14">
        <v>0</v>
      </c>
      <c r="K452" s="14">
        <f>F452*Dane!$C$14+G452*Dane!$C$15+H452*Dane!$C$16</f>
        <v>0</v>
      </c>
      <c r="L452" s="41">
        <f>F452*Dane!$F$14+G452*Dane!$F$15+H452*Dane!$F$17</f>
        <v>0</v>
      </c>
      <c r="M452" s="41">
        <f>F452*Dane!$H$14+G452*Dane!$H$15+H452*Dane!$H$16+(F452+G452+H452)*Dane!$C$22</f>
        <v>0</v>
      </c>
      <c r="N452" s="15">
        <f t="shared" si="156"/>
        <v>89880.45</v>
      </c>
      <c r="O452" s="14">
        <f>IF(B452="W",N452*Dane!$D$2,N452*Dane!$H$2)</f>
        <v>17976.09</v>
      </c>
      <c r="P452" s="14">
        <f t="shared" si="158"/>
        <v>107856.54</v>
      </c>
      <c r="Q452" s="14">
        <f>IF(B452="W",N452*Dane!$C$23,N452*Dane!$C$23)</f>
        <v>0</v>
      </c>
      <c r="R452" s="14">
        <f>IF(B452="W",(N452*Dane!$D$3)-Q452,(N452*Dane!$H$3)-Q452)</f>
        <v>0</v>
      </c>
      <c r="S452" s="14">
        <f t="shared" si="157"/>
        <v>107856.54</v>
      </c>
      <c r="T452" s="14">
        <f t="shared" si="159"/>
        <v>10785.654</v>
      </c>
      <c r="U452" s="14">
        <f t="shared" si="160"/>
        <v>21571.308000000001</v>
      </c>
      <c r="V452" s="33">
        <f t="shared" si="161"/>
        <v>118642.19399999999</v>
      </c>
      <c r="W452" s="34">
        <f t="shared" si="162"/>
        <v>129427.848</v>
      </c>
      <c r="X452" s="49">
        <v>283201</v>
      </c>
      <c r="Y452" s="159"/>
      <c r="Z452" s="35"/>
      <c r="AA452" s="160"/>
      <c r="AB452" s="89"/>
      <c r="AC452" s="17"/>
      <c r="AD452" s="17"/>
    </row>
    <row r="453" spans="1:30" ht="29.25" customHeight="1">
      <c r="A453" s="178">
        <f t="shared" si="155"/>
        <v>450</v>
      </c>
      <c r="B453" s="11" t="s">
        <v>100</v>
      </c>
      <c r="C453" s="24" t="s">
        <v>1754</v>
      </c>
      <c r="D453" s="36" t="s">
        <v>653</v>
      </c>
      <c r="E453" s="86"/>
      <c r="F453" s="12">
        <v>0</v>
      </c>
      <c r="G453" s="31">
        <v>0</v>
      </c>
      <c r="H453" s="31">
        <v>0</v>
      </c>
      <c r="I453" s="32">
        <v>89880.45</v>
      </c>
      <c r="J453" s="14">
        <v>0</v>
      </c>
      <c r="K453" s="14">
        <f>F453*Dane!$C$14+G453*Dane!$C$15+H453*Dane!$C$16</f>
        <v>0</v>
      </c>
      <c r="L453" s="41">
        <f>F453*Dane!$F$14+G453*Dane!$F$15+H453*Dane!$F$17</f>
        <v>0</v>
      </c>
      <c r="M453" s="41">
        <f>F453*Dane!$H$14+G453*Dane!$H$15+H453*Dane!$H$16+(F453+G453+H453)*Dane!$C$22</f>
        <v>0</v>
      </c>
      <c r="N453" s="15">
        <f t="shared" si="156"/>
        <v>89880.45</v>
      </c>
      <c r="O453" s="14">
        <f>IF(B453="W",N453*Dane!$D$2,N453*Dane!$H$2)</f>
        <v>17976.09</v>
      </c>
      <c r="P453" s="14">
        <f t="shared" si="158"/>
        <v>107856.54</v>
      </c>
      <c r="Q453" s="14">
        <f>IF(B453="W",N453*Dane!$C$23,N453*Dane!$C$23)</f>
        <v>0</v>
      </c>
      <c r="R453" s="14">
        <f>IF(B453="W",(N453*Dane!$D$3)-Q453,(N453*Dane!$H$3)-Q453)</f>
        <v>0</v>
      </c>
      <c r="S453" s="14">
        <f t="shared" si="157"/>
        <v>107856.54</v>
      </c>
      <c r="T453" s="14">
        <f t="shared" si="159"/>
        <v>10785.654</v>
      </c>
      <c r="U453" s="14">
        <f t="shared" si="160"/>
        <v>21571.308000000001</v>
      </c>
      <c r="V453" s="33">
        <f t="shared" si="161"/>
        <v>118642.19399999999</v>
      </c>
      <c r="W453" s="34">
        <f t="shared" si="162"/>
        <v>129427.848</v>
      </c>
      <c r="X453" s="49">
        <v>139326</v>
      </c>
      <c r="Y453" s="159"/>
      <c r="Z453" s="35"/>
      <c r="AA453" s="160"/>
      <c r="AB453" s="89"/>
      <c r="AC453" s="17"/>
      <c r="AD453" s="17"/>
    </row>
    <row r="454" spans="1:30" ht="29.25" customHeight="1">
      <c r="A454" s="178">
        <f t="shared" si="155"/>
        <v>451</v>
      </c>
      <c r="B454" s="11" t="s">
        <v>100</v>
      </c>
      <c r="C454" s="24" t="s">
        <v>1755</v>
      </c>
      <c r="D454" s="36" t="s">
        <v>654</v>
      </c>
      <c r="E454" s="86"/>
      <c r="F454" s="12">
        <v>0</v>
      </c>
      <c r="G454" s="31">
        <v>0</v>
      </c>
      <c r="H454" s="31">
        <v>0</v>
      </c>
      <c r="I454" s="32">
        <v>114257.88</v>
      </c>
      <c r="J454" s="14">
        <v>0</v>
      </c>
      <c r="K454" s="14">
        <f>F454*Dane!$C$14+G454*Dane!$C$15+H454*Dane!$C$16</f>
        <v>0</v>
      </c>
      <c r="L454" s="41">
        <f>F454*Dane!$F$14+G454*Dane!$F$15+H454*Dane!$F$17</f>
        <v>0</v>
      </c>
      <c r="M454" s="41">
        <f>F454*Dane!$H$14+G454*Dane!$H$15+H454*Dane!$H$16+(F454+G454+H454)*Dane!$C$22</f>
        <v>0</v>
      </c>
      <c r="N454" s="15">
        <f t="shared" si="156"/>
        <v>114257.88</v>
      </c>
      <c r="O454" s="14">
        <f>IF(B454="W",N454*Dane!$D$2,N454*Dane!$H$2)</f>
        <v>22851.576000000001</v>
      </c>
      <c r="P454" s="14">
        <f t="shared" si="158"/>
        <v>137109.45600000001</v>
      </c>
      <c r="Q454" s="14">
        <f>IF(B454="W",N454*Dane!$C$23,N454*Dane!$C$23)</f>
        <v>0</v>
      </c>
      <c r="R454" s="14">
        <f>IF(B454="W",(N454*Dane!$D$3)-Q454,(N454*Dane!$H$3)-Q454)</f>
        <v>0</v>
      </c>
      <c r="S454" s="14">
        <f t="shared" si="157"/>
        <v>137109.45600000001</v>
      </c>
      <c r="T454" s="14">
        <f t="shared" si="159"/>
        <v>13710.945600000001</v>
      </c>
      <c r="U454" s="14">
        <f t="shared" si="160"/>
        <v>27421.891200000002</v>
      </c>
      <c r="V454" s="33">
        <f t="shared" si="161"/>
        <v>150820.40160000001</v>
      </c>
      <c r="W454" s="34">
        <f t="shared" si="162"/>
        <v>164531.34720000002</v>
      </c>
      <c r="X454" s="49">
        <v>276506</v>
      </c>
      <c r="Y454" s="159"/>
      <c r="Z454" s="35"/>
      <c r="AA454" s="160"/>
      <c r="AB454" s="89"/>
      <c r="AC454" s="17"/>
      <c r="AD454" s="17"/>
    </row>
    <row r="455" spans="1:30" ht="29.25" customHeight="1">
      <c r="A455" s="178">
        <f t="shared" si="155"/>
        <v>452</v>
      </c>
      <c r="B455" s="11" t="s">
        <v>100</v>
      </c>
      <c r="C455" s="24" t="s">
        <v>1756</v>
      </c>
      <c r="D455" s="36" t="s">
        <v>655</v>
      </c>
      <c r="E455" s="86"/>
      <c r="F455" s="12">
        <v>0</v>
      </c>
      <c r="G455" s="31">
        <v>0</v>
      </c>
      <c r="H455" s="31">
        <v>0</v>
      </c>
      <c r="I455" s="32">
        <v>107675.37</v>
      </c>
      <c r="J455" s="14">
        <v>0</v>
      </c>
      <c r="K455" s="14">
        <f>F455*Dane!$C$14+G455*Dane!$C$15+H455*Dane!$C$16</f>
        <v>0</v>
      </c>
      <c r="L455" s="41">
        <f>F455*Dane!$F$14+G455*Dane!$F$15+H455*Dane!$F$17</f>
        <v>0</v>
      </c>
      <c r="M455" s="41">
        <f>F455*Dane!$H$14+G455*Dane!$H$15+H455*Dane!$H$16+(F455+G455+H455)*Dane!$C$22</f>
        <v>0</v>
      </c>
      <c r="N455" s="15">
        <f t="shared" si="156"/>
        <v>107675.37</v>
      </c>
      <c r="O455" s="14">
        <f>IF(B455="W",N455*Dane!$D$2,N455*Dane!$H$2)</f>
        <v>21535.074000000001</v>
      </c>
      <c r="P455" s="14">
        <f t="shared" si="158"/>
        <v>129210.44399999999</v>
      </c>
      <c r="Q455" s="14">
        <f>IF(B455="W",N455*Dane!$C$23,N455*Dane!$C$23)</f>
        <v>0</v>
      </c>
      <c r="R455" s="14">
        <f>IF(B455="W",(N455*Dane!$D$3)-Q455,(N455*Dane!$H$3)-Q455)</f>
        <v>0</v>
      </c>
      <c r="S455" s="14">
        <f t="shared" si="157"/>
        <v>129210.44399999999</v>
      </c>
      <c r="T455" s="14">
        <f t="shared" si="159"/>
        <v>12921.044399999999</v>
      </c>
      <c r="U455" s="14">
        <f t="shared" si="160"/>
        <v>25842.088799999998</v>
      </c>
      <c r="V455" s="33">
        <f t="shared" si="161"/>
        <v>142131.48839999997</v>
      </c>
      <c r="W455" s="34">
        <f t="shared" si="162"/>
        <v>155052.53279999999</v>
      </c>
      <c r="X455" s="49">
        <v>269234</v>
      </c>
      <c r="Y455" s="159"/>
      <c r="Z455" s="35"/>
      <c r="AA455" s="160"/>
      <c r="AB455" s="89"/>
      <c r="AC455" s="17"/>
      <c r="AD455" s="17"/>
    </row>
    <row r="456" spans="1:30" ht="29.25" customHeight="1">
      <c r="A456" s="178">
        <f t="shared" si="155"/>
        <v>453</v>
      </c>
      <c r="B456" s="11" t="s">
        <v>100</v>
      </c>
      <c r="C456" s="24" t="s">
        <v>1757</v>
      </c>
      <c r="D456" s="36" t="s">
        <v>656</v>
      </c>
      <c r="E456" s="86"/>
      <c r="F456" s="12">
        <v>0</v>
      </c>
      <c r="G456" s="31">
        <v>0</v>
      </c>
      <c r="H456" s="31">
        <v>0</v>
      </c>
      <c r="I456" s="32">
        <v>118847.52</v>
      </c>
      <c r="J456" s="14">
        <v>0</v>
      </c>
      <c r="K456" s="14">
        <f>F456*Dane!$C$14+G456*Dane!$C$15+H456*Dane!$C$16</f>
        <v>0</v>
      </c>
      <c r="L456" s="41">
        <f>F456*Dane!$F$14+G456*Dane!$F$15+H456*Dane!$F$17</f>
        <v>0</v>
      </c>
      <c r="M456" s="41">
        <f>F456*Dane!$H$14+G456*Dane!$H$15+H456*Dane!$H$16+(F456+G456+H456)*Dane!$C$22</f>
        <v>0</v>
      </c>
      <c r="N456" s="15">
        <f t="shared" si="156"/>
        <v>118847.52</v>
      </c>
      <c r="O456" s="14">
        <f>IF(B456="W",N456*Dane!$D$2,N456*Dane!$H$2)</f>
        <v>23769.504000000001</v>
      </c>
      <c r="P456" s="14">
        <f t="shared" si="158"/>
        <v>142617.024</v>
      </c>
      <c r="Q456" s="14">
        <f>IF(B456="W",N456*Dane!$C$23,N456*Dane!$C$23)</f>
        <v>0</v>
      </c>
      <c r="R456" s="14">
        <f>IF(B456="W",(N456*Dane!$D$3)-Q456,(N456*Dane!$H$3)-Q456)</f>
        <v>0</v>
      </c>
      <c r="S456" s="14">
        <f t="shared" si="157"/>
        <v>142617.024</v>
      </c>
      <c r="T456" s="14">
        <f t="shared" si="159"/>
        <v>14261.702400000002</v>
      </c>
      <c r="U456" s="14">
        <f t="shared" si="160"/>
        <v>28523.404800000004</v>
      </c>
      <c r="V456" s="33">
        <f t="shared" si="161"/>
        <v>156878.72640000001</v>
      </c>
      <c r="W456" s="34">
        <f t="shared" si="162"/>
        <v>171140.42879999999</v>
      </c>
      <c r="X456" s="49">
        <v>321233</v>
      </c>
      <c r="Y456" s="159"/>
      <c r="Z456" s="35"/>
      <c r="AA456" s="160"/>
      <c r="AB456" s="89"/>
      <c r="AC456" s="17"/>
      <c r="AD456" s="17"/>
    </row>
    <row r="457" spans="1:30" ht="29.25" customHeight="1">
      <c r="A457" s="178">
        <f t="shared" si="155"/>
        <v>454</v>
      </c>
      <c r="B457" s="11" t="s">
        <v>100</v>
      </c>
      <c r="C457" s="24" t="s">
        <v>1758</v>
      </c>
      <c r="D457" s="36" t="s">
        <v>657</v>
      </c>
      <c r="E457" s="86"/>
      <c r="F457" s="12">
        <v>0</v>
      </c>
      <c r="G457" s="31">
        <v>0</v>
      </c>
      <c r="H457" s="31">
        <v>0</v>
      </c>
      <c r="I457" s="32">
        <v>129838.5</v>
      </c>
      <c r="J457" s="14">
        <v>0</v>
      </c>
      <c r="K457" s="14">
        <f>F457*Dane!$C$14+G457*Dane!$C$15+H457*Dane!$C$16</f>
        <v>0</v>
      </c>
      <c r="L457" s="41">
        <f>F457*Dane!$F$14+G457*Dane!$F$15+H457*Dane!$F$17</f>
        <v>0</v>
      </c>
      <c r="M457" s="41">
        <f>F457*Dane!$H$14+G457*Dane!$H$15+H457*Dane!$H$16+(F457+G457+H457)*Dane!$C$22</f>
        <v>0</v>
      </c>
      <c r="N457" s="15">
        <f t="shared" si="156"/>
        <v>129838.5</v>
      </c>
      <c r="O457" s="14">
        <f>IF(B457="W",N457*Dane!$D$2,N457*Dane!$H$2)</f>
        <v>25967.7</v>
      </c>
      <c r="P457" s="14">
        <f t="shared" si="158"/>
        <v>155806.20000000001</v>
      </c>
      <c r="Q457" s="14">
        <f>IF(B457="W",N457*Dane!$C$23,N457*Dane!$C$23)</f>
        <v>0</v>
      </c>
      <c r="R457" s="14">
        <f>IF(B457="W",(N457*Dane!$D$3)-Q457,(N457*Dane!$H$3)-Q457)</f>
        <v>0</v>
      </c>
      <c r="S457" s="14">
        <f t="shared" si="157"/>
        <v>155806.20000000001</v>
      </c>
      <c r="T457" s="14">
        <f t="shared" si="159"/>
        <v>15580.620000000003</v>
      </c>
      <c r="U457" s="14">
        <f t="shared" si="160"/>
        <v>31161.240000000005</v>
      </c>
      <c r="V457" s="33">
        <f t="shared" si="161"/>
        <v>171386.82</v>
      </c>
      <c r="W457" s="34">
        <f t="shared" si="162"/>
        <v>186967.44</v>
      </c>
      <c r="X457" s="49">
        <v>331811</v>
      </c>
      <c r="Y457" s="159"/>
      <c r="Z457" s="35"/>
      <c r="AA457" s="160"/>
      <c r="AB457" s="89"/>
      <c r="AC457" s="17"/>
      <c r="AD457" s="17"/>
    </row>
    <row r="458" spans="1:30" ht="29.25" customHeight="1">
      <c r="A458" s="178">
        <f t="shared" ref="A458:A521" si="163">A457+1</f>
        <v>455</v>
      </c>
      <c r="B458" s="11" t="s">
        <v>100</v>
      </c>
      <c r="C458" s="24" t="s">
        <v>1759</v>
      </c>
      <c r="D458" s="36" t="s">
        <v>658</v>
      </c>
      <c r="E458" s="86"/>
      <c r="F458" s="12">
        <v>0</v>
      </c>
      <c r="G458" s="31">
        <v>0</v>
      </c>
      <c r="H458" s="31">
        <v>0</v>
      </c>
      <c r="I458" s="32">
        <v>150371.1</v>
      </c>
      <c r="J458" s="14">
        <v>0</v>
      </c>
      <c r="K458" s="14">
        <f>F458*Dane!$C$14+G458*Dane!$C$15+H458*Dane!$C$16</f>
        <v>0</v>
      </c>
      <c r="L458" s="41">
        <f>F458*Dane!$F$14+G458*Dane!$F$15+H458*Dane!$F$17</f>
        <v>0</v>
      </c>
      <c r="M458" s="41">
        <f>F458*Dane!$H$14+G458*Dane!$H$15+H458*Dane!$H$16+(F458+G458+H458)*Dane!$C$22</f>
        <v>0</v>
      </c>
      <c r="N458" s="15">
        <f t="shared" si="156"/>
        <v>150371.1</v>
      </c>
      <c r="O458" s="14">
        <f>IF(B458="W",N458*Dane!$D$2,N458*Dane!$H$2)</f>
        <v>30074.22</v>
      </c>
      <c r="P458" s="14">
        <f t="shared" si="158"/>
        <v>180445.32</v>
      </c>
      <c r="Q458" s="14">
        <f>IF(B458="W",N458*Dane!$C$23,N458*Dane!$C$23)</f>
        <v>0</v>
      </c>
      <c r="R458" s="14">
        <f>IF(B458="W",(N458*Dane!$D$3)-Q458,(N458*Dane!$H$3)-Q458)</f>
        <v>0</v>
      </c>
      <c r="S458" s="14">
        <f t="shared" si="157"/>
        <v>180445.32</v>
      </c>
      <c r="T458" s="14">
        <f t="shared" si="159"/>
        <v>18044.532000000003</v>
      </c>
      <c r="U458" s="14">
        <f t="shared" si="160"/>
        <v>36089.064000000006</v>
      </c>
      <c r="V458" s="33">
        <f t="shared" si="161"/>
        <v>198489.85200000001</v>
      </c>
      <c r="W458" s="34">
        <f t="shared" si="162"/>
        <v>216534.38400000002</v>
      </c>
      <c r="X458" s="49">
        <v>393173</v>
      </c>
      <c r="Y458" s="159"/>
      <c r="Z458" s="35"/>
      <c r="AA458" s="160"/>
      <c r="AB458" s="89"/>
      <c r="AC458" s="17"/>
      <c r="AD458" s="17"/>
    </row>
    <row r="459" spans="1:30" ht="29.25" customHeight="1">
      <c r="A459" s="178">
        <f t="shared" si="163"/>
        <v>456</v>
      </c>
      <c r="B459" s="11" t="s">
        <v>100</v>
      </c>
      <c r="C459" s="24" t="s">
        <v>1760</v>
      </c>
      <c r="D459" s="36" t="s">
        <v>659</v>
      </c>
      <c r="E459" s="86"/>
      <c r="F459" s="12">
        <v>0</v>
      </c>
      <c r="G459" s="31">
        <v>0</v>
      </c>
      <c r="H459" s="31">
        <v>0</v>
      </c>
      <c r="I459" s="32">
        <v>150371.1</v>
      </c>
      <c r="J459" s="14">
        <v>0</v>
      </c>
      <c r="K459" s="14">
        <f>F459*Dane!$C$14+G459*Dane!$C$15+H459*Dane!$C$16</f>
        <v>0</v>
      </c>
      <c r="L459" s="41">
        <f>F459*Dane!$F$14+G459*Dane!$F$15+H459*Dane!$F$17</f>
        <v>0</v>
      </c>
      <c r="M459" s="41">
        <f>F459*Dane!$H$14+G459*Dane!$H$15+H459*Dane!$H$16+(F459+G459+H459)*Dane!$C$22</f>
        <v>0</v>
      </c>
      <c r="N459" s="15">
        <f t="shared" si="156"/>
        <v>150371.1</v>
      </c>
      <c r="O459" s="14">
        <f>IF(B459="W",N459*Dane!$D$2,N459*Dane!$H$2)</f>
        <v>30074.22</v>
      </c>
      <c r="P459" s="14">
        <f t="shared" si="158"/>
        <v>180445.32</v>
      </c>
      <c r="Q459" s="14">
        <f>IF(B459="W",N459*Dane!$C$23,N459*Dane!$C$23)</f>
        <v>0</v>
      </c>
      <c r="R459" s="14">
        <f>IF(B459="W",(N459*Dane!$D$3)-Q459,(N459*Dane!$H$3)-Q459)</f>
        <v>0</v>
      </c>
      <c r="S459" s="14">
        <f t="shared" si="157"/>
        <v>180445.32</v>
      </c>
      <c r="T459" s="14">
        <f t="shared" si="159"/>
        <v>18044.532000000003</v>
      </c>
      <c r="U459" s="14">
        <f t="shared" si="160"/>
        <v>36089.064000000006</v>
      </c>
      <c r="V459" s="33">
        <f t="shared" si="161"/>
        <v>198489.85200000001</v>
      </c>
      <c r="W459" s="34">
        <f t="shared" si="162"/>
        <v>216534.38400000002</v>
      </c>
      <c r="X459" s="49">
        <v>398752</v>
      </c>
      <c r="Y459" s="159"/>
      <c r="Z459" s="35"/>
      <c r="AA459" s="160"/>
      <c r="AB459" s="89"/>
      <c r="AC459" s="17"/>
      <c r="AD459" s="17"/>
    </row>
    <row r="460" spans="1:30" ht="29.25" customHeight="1">
      <c r="A460" s="178">
        <f t="shared" si="163"/>
        <v>457</v>
      </c>
      <c r="B460" s="11" t="s">
        <v>100</v>
      </c>
      <c r="C460" s="24" t="s">
        <v>1761</v>
      </c>
      <c r="D460" s="36" t="s">
        <v>660</v>
      </c>
      <c r="E460" s="86"/>
      <c r="F460" s="12">
        <v>0</v>
      </c>
      <c r="G460" s="31">
        <v>0</v>
      </c>
      <c r="H460" s="31">
        <v>0</v>
      </c>
      <c r="I460" s="32">
        <v>193851.9</v>
      </c>
      <c r="J460" s="14">
        <v>0</v>
      </c>
      <c r="K460" s="14">
        <f>F460*Dane!$C$14+G460*Dane!$C$15+H460*Dane!$C$16</f>
        <v>0</v>
      </c>
      <c r="L460" s="41">
        <f>F460*Dane!$F$14+G460*Dane!$F$15+H460*Dane!$F$17</f>
        <v>0</v>
      </c>
      <c r="M460" s="41">
        <f>F460*Dane!$H$14+G460*Dane!$H$15+H460*Dane!$H$16+(F460+G460+H460)*Dane!$C$22</f>
        <v>0</v>
      </c>
      <c r="N460" s="15">
        <f t="shared" si="156"/>
        <v>193851.9</v>
      </c>
      <c r="O460" s="14">
        <f>IF(B460="W",N460*Dane!$D$2,N460*Dane!$H$2)</f>
        <v>38770.379999999997</v>
      </c>
      <c r="P460" s="14">
        <f t="shared" si="158"/>
        <v>232622.28</v>
      </c>
      <c r="Q460" s="14">
        <f>IF(B460="W",N460*Dane!$C$23,N460*Dane!$C$23)</f>
        <v>0</v>
      </c>
      <c r="R460" s="14">
        <f>IF(B460="W",(N460*Dane!$D$3)-Q460,(N460*Dane!$H$3)-Q460)</f>
        <v>0</v>
      </c>
      <c r="S460" s="14">
        <f t="shared" si="157"/>
        <v>232622.28</v>
      </c>
      <c r="T460" s="14">
        <f t="shared" si="159"/>
        <v>23262.228000000003</v>
      </c>
      <c r="U460" s="14">
        <f t="shared" si="160"/>
        <v>46524.456000000006</v>
      </c>
      <c r="V460" s="33">
        <f t="shared" si="161"/>
        <v>255884.508</v>
      </c>
      <c r="W460" s="34">
        <f t="shared" si="162"/>
        <v>279146.73600000003</v>
      </c>
      <c r="X460" s="49">
        <v>463833</v>
      </c>
      <c r="Y460" s="159"/>
      <c r="Z460" s="35"/>
      <c r="AA460" s="160"/>
      <c r="AB460" s="89"/>
      <c r="AC460" s="17"/>
      <c r="AD460" s="17"/>
    </row>
    <row r="461" spans="1:30" ht="29.25" customHeight="1">
      <c r="A461" s="178">
        <f t="shared" si="163"/>
        <v>458</v>
      </c>
      <c r="B461" s="11" t="s">
        <v>100</v>
      </c>
      <c r="C461" s="24" t="s">
        <v>1762</v>
      </c>
      <c r="D461" s="36" t="s">
        <v>661</v>
      </c>
      <c r="E461" s="86"/>
      <c r="F461" s="12">
        <v>0</v>
      </c>
      <c r="G461" s="31">
        <v>0</v>
      </c>
      <c r="H461" s="31">
        <v>0</v>
      </c>
      <c r="I461" s="32">
        <v>193851.9</v>
      </c>
      <c r="J461" s="14">
        <v>0</v>
      </c>
      <c r="K461" s="14">
        <f>F461*Dane!$C$14+G461*Dane!$C$15+H461*Dane!$C$16</f>
        <v>0</v>
      </c>
      <c r="L461" s="41">
        <f>F461*Dane!$F$14+G461*Dane!$F$15+H461*Dane!$F$17</f>
        <v>0</v>
      </c>
      <c r="M461" s="41">
        <f>F461*Dane!$H$14+G461*Dane!$H$15+H461*Dane!$H$16+(F461+G461+H461)*Dane!$C$22</f>
        <v>0</v>
      </c>
      <c r="N461" s="15">
        <f t="shared" si="156"/>
        <v>193851.9</v>
      </c>
      <c r="O461" s="14">
        <f>IF(B461="W",N461*Dane!$D$2,N461*Dane!$H$2)</f>
        <v>38770.379999999997</v>
      </c>
      <c r="P461" s="14">
        <f>SUM(N461:O461)</f>
        <v>232622.28</v>
      </c>
      <c r="Q461" s="14">
        <f>IF(B461="W",N461*Dane!$C$23,N461*Dane!$C$23)</f>
        <v>0</v>
      </c>
      <c r="R461" s="14">
        <f>IF(B461="W",(N461*Dane!$D$3)-Q461,(N461*Dane!$H$3)-Q461)</f>
        <v>0</v>
      </c>
      <c r="S461" s="14">
        <f t="shared" si="157"/>
        <v>232622.28</v>
      </c>
      <c r="T461" s="14">
        <f>S461*0.1</f>
        <v>23262.228000000003</v>
      </c>
      <c r="U461" s="14">
        <f>S461*0.2</f>
        <v>46524.456000000006</v>
      </c>
      <c r="V461" s="33">
        <f>SUM(S461:T461)</f>
        <v>255884.508</v>
      </c>
      <c r="W461" s="34">
        <f>SUM(S461,U461)</f>
        <v>279146.73600000003</v>
      </c>
      <c r="X461" s="49">
        <v>513625</v>
      </c>
      <c r="Y461" s="159"/>
      <c r="Z461" s="35"/>
      <c r="AA461" s="160"/>
      <c r="AB461" s="89"/>
      <c r="AC461" s="17"/>
      <c r="AD461" s="17"/>
    </row>
    <row r="462" spans="1:30" ht="29.25" customHeight="1">
      <c r="A462" s="178">
        <f t="shared" si="163"/>
        <v>459</v>
      </c>
      <c r="B462" s="11" t="s">
        <v>100</v>
      </c>
      <c r="C462" s="24" t="s">
        <v>1763</v>
      </c>
      <c r="D462" s="36" t="s">
        <v>662</v>
      </c>
      <c r="E462" s="86"/>
      <c r="F462" s="12">
        <v>0</v>
      </c>
      <c r="G462" s="31">
        <v>0</v>
      </c>
      <c r="H462" s="31">
        <v>0</v>
      </c>
      <c r="I462" s="32">
        <v>247397.7</v>
      </c>
      <c r="J462" s="14">
        <v>0</v>
      </c>
      <c r="K462" s="14">
        <f>F462*Dane!$C$14+G462*Dane!$C$15+H462*Dane!$C$16</f>
        <v>0</v>
      </c>
      <c r="L462" s="41">
        <f>F462*Dane!$F$14+G462*Dane!$F$15+H462*Dane!$F$17</f>
        <v>0</v>
      </c>
      <c r="M462" s="41">
        <f>F462*Dane!$H$14+G462*Dane!$H$15+H462*Dane!$H$16+(F462+G462+H462)*Dane!$C$22</f>
        <v>0</v>
      </c>
      <c r="N462" s="15">
        <f t="shared" si="156"/>
        <v>247397.7</v>
      </c>
      <c r="O462" s="14">
        <f>IF(B462="W",N462*Dane!$D$2,N462*Dane!$H$2)</f>
        <v>49479.540000000008</v>
      </c>
      <c r="P462" s="14">
        <f>SUM(N462:O462)</f>
        <v>296877.24</v>
      </c>
      <c r="Q462" s="14">
        <f>IF(B462="W",N462*Dane!$C$23,N462*Dane!$C$23)</f>
        <v>0</v>
      </c>
      <c r="R462" s="14">
        <f>IF(B462="W",(N462*Dane!$D$3)-Q462,(N462*Dane!$H$3)-Q462)</f>
        <v>0</v>
      </c>
      <c r="S462" s="14">
        <f t="shared" si="157"/>
        <v>296877.24</v>
      </c>
      <c r="T462" s="14">
        <f>S462*0.1</f>
        <v>29687.724000000002</v>
      </c>
      <c r="U462" s="14">
        <f>S462*0.2</f>
        <v>59375.448000000004</v>
      </c>
      <c r="V462" s="33">
        <f>SUM(S462:T462)</f>
        <v>326564.96399999998</v>
      </c>
      <c r="W462" s="34">
        <f>SUM(S462,U462)</f>
        <v>356252.68799999997</v>
      </c>
      <c r="X462" s="49">
        <v>394695</v>
      </c>
      <c r="Y462" s="159"/>
      <c r="Z462" s="35"/>
      <c r="AA462" s="160"/>
      <c r="AB462" s="89"/>
      <c r="AC462" s="17"/>
      <c r="AD462" s="17"/>
    </row>
    <row r="463" spans="1:30" ht="29.25" customHeight="1">
      <c r="A463" s="178">
        <f t="shared" si="163"/>
        <v>460</v>
      </c>
      <c r="B463" s="11" t="s">
        <v>100</v>
      </c>
      <c r="C463" s="24" t="s">
        <v>1620</v>
      </c>
      <c r="D463" s="36" t="s">
        <v>1621</v>
      </c>
      <c r="E463" s="86"/>
      <c r="F463" s="12">
        <v>0</v>
      </c>
      <c r="G463" s="31">
        <v>0</v>
      </c>
      <c r="H463" s="31">
        <v>0</v>
      </c>
      <c r="I463" s="32">
        <v>1.0467600000000001</v>
      </c>
      <c r="J463" s="14">
        <v>0</v>
      </c>
      <c r="K463" s="14">
        <f>F463*Dane!$C$14+G463*Dane!$C$15+H463*Dane!$C$16</f>
        <v>0</v>
      </c>
      <c r="L463" s="41">
        <f>F463*Dane!$F$14+G463*Dane!$F$15+H463*Dane!$F$17</f>
        <v>0</v>
      </c>
      <c r="M463" s="41">
        <f>F463*Dane!$H$14+G463*Dane!$H$15+H463*Dane!$H$16+(F463+G463+H463)*Dane!$C$22</f>
        <v>0</v>
      </c>
      <c r="N463" s="15">
        <f t="shared" si="156"/>
        <v>1.0467600000000001</v>
      </c>
      <c r="O463" s="14">
        <f>IF(B463="W",N463*Dane!$D$2,N463*Dane!$H$2)</f>
        <v>0.20935200000000004</v>
      </c>
      <c r="P463" s="14">
        <f>SUM(N463:O463)</f>
        <v>1.2561120000000001</v>
      </c>
      <c r="Q463" s="14">
        <f>IF(B463="W",N463*Dane!$C$23,N463*Dane!$C$23)</f>
        <v>0</v>
      </c>
      <c r="R463" s="14">
        <f>IF(B463="W",(N463*Dane!$D$3)-Q463,(N463*Dane!$H$3)-Q463)</f>
        <v>0</v>
      </c>
      <c r="S463" s="14">
        <f t="shared" si="157"/>
        <v>1.2561120000000001</v>
      </c>
      <c r="T463" s="14">
        <f>S463*0.1</f>
        <v>0.12561120000000001</v>
      </c>
      <c r="U463" s="14">
        <f>S463*0.2</f>
        <v>0.25122240000000001</v>
      </c>
      <c r="V463" s="33">
        <f>SUM(S463:T463)</f>
        <v>1.3817232000000002</v>
      </c>
      <c r="W463" s="34">
        <f>SUM(S463,U463)</f>
        <v>1.5073344000000002</v>
      </c>
      <c r="X463" s="49">
        <v>2</v>
      </c>
      <c r="Y463" s="159"/>
      <c r="Z463" s="35"/>
      <c r="AA463" s="160"/>
      <c r="AB463" s="89"/>
      <c r="AC463" s="17"/>
      <c r="AD463" s="17"/>
    </row>
    <row r="464" spans="1:30" ht="29.25" customHeight="1">
      <c r="A464" s="178">
        <f t="shared" si="163"/>
        <v>461</v>
      </c>
      <c r="B464" s="11" t="s">
        <v>100</v>
      </c>
      <c r="C464" s="24" t="s">
        <v>310</v>
      </c>
      <c r="D464" s="36" t="s">
        <v>663</v>
      </c>
      <c r="E464" s="86"/>
      <c r="F464" s="12">
        <v>0</v>
      </c>
      <c r="G464" s="31">
        <v>0</v>
      </c>
      <c r="H464" s="31">
        <v>0</v>
      </c>
      <c r="I464" s="32">
        <v>73.474500000000006</v>
      </c>
      <c r="J464" s="14">
        <v>0</v>
      </c>
      <c r="K464" s="14">
        <f>F464*Dane!$C$14+G464*Dane!$C$15+H464*Dane!$C$16</f>
        <v>0</v>
      </c>
      <c r="L464" s="41">
        <f>F464*Dane!$F$14+G464*Dane!$F$15+H464*Dane!$F$17</f>
        <v>0</v>
      </c>
      <c r="M464" s="41">
        <f>F464*Dane!$H$14+G464*Dane!$H$15+H464*Dane!$H$16+(F464+G464+H464)*Dane!$C$22</f>
        <v>0</v>
      </c>
      <c r="N464" s="15">
        <f t="shared" si="156"/>
        <v>73.474500000000006</v>
      </c>
      <c r="O464" s="14">
        <f>IF(B464="W",N464*Dane!$D$2,N464*Dane!$H$2)</f>
        <v>14.694900000000002</v>
      </c>
      <c r="P464" s="14">
        <f t="shared" si="158"/>
        <v>88.16940000000001</v>
      </c>
      <c r="Q464" s="14">
        <f>IF(B464="W",N464*Dane!$C$23,N464*Dane!$C$23)</f>
        <v>0</v>
      </c>
      <c r="R464" s="14">
        <f>IF(B464="W",(N464*Dane!$D$3)-Q464,(N464*Dane!$H$3)-Q464)</f>
        <v>0</v>
      </c>
      <c r="S464" s="14">
        <f t="shared" si="157"/>
        <v>88.16940000000001</v>
      </c>
      <c r="T464" s="14">
        <f t="shared" si="159"/>
        <v>8.8169400000000007</v>
      </c>
      <c r="U464" s="14">
        <f t="shared" si="160"/>
        <v>17.633880000000001</v>
      </c>
      <c r="V464" s="33">
        <f t="shared" si="161"/>
        <v>96.986340000000013</v>
      </c>
      <c r="W464" s="34">
        <f t="shared" si="162"/>
        <v>105.80328000000002</v>
      </c>
      <c r="X464" s="49">
        <v>137</v>
      </c>
      <c r="Y464" s="159"/>
      <c r="Z464" s="35"/>
      <c r="AA464" s="160"/>
      <c r="AB464" s="89"/>
      <c r="AC464" s="17"/>
      <c r="AD464" s="17"/>
    </row>
    <row r="465" spans="1:30" ht="29.25" customHeight="1">
      <c r="A465" s="178">
        <f t="shared" si="163"/>
        <v>462</v>
      </c>
      <c r="B465" s="11" t="s">
        <v>100</v>
      </c>
      <c r="C465" s="24" t="s">
        <v>311</v>
      </c>
      <c r="D465" s="36" t="s">
        <v>664</v>
      </c>
      <c r="E465" s="86"/>
      <c r="F465" s="12">
        <v>0</v>
      </c>
      <c r="G465" s="31">
        <v>0</v>
      </c>
      <c r="H465" s="31">
        <v>0</v>
      </c>
      <c r="I465" s="32">
        <v>79.513499999999993</v>
      </c>
      <c r="J465" s="14">
        <v>0</v>
      </c>
      <c r="K465" s="14">
        <f>F465*Dane!$C$14+G465*Dane!$C$15+H465*Dane!$C$16</f>
        <v>0</v>
      </c>
      <c r="L465" s="41">
        <f>F465*Dane!$F$14+G465*Dane!$F$15+H465*Dane!$F$17</f>
        <v>0</v>
      </c>
      <c r="M465" s="41">
        <f>F465*Dane!$H$14+G465*Dane!$H$15+H465*Dane!$H$16+(F465+G465+H465)*Dane!$C$22</f>
        <v>0</v>
      </c>
      <c r="N465" s="15">
        <f t="shared" si="156"/>
        <v>79.513499999999993</v>
      </c>
      <c r="O465" s="14">
        <f>IF(B465="W",N465*Dane!$D$2,N465*Dane!$H$2)</f>
        <v>15.902699999999999</v>
      </c>
      <c r="P465" s="14">
        <f t="shared" si="158"/>
        <v>95.416199999999989</v>
      </c>
      <c r="Q465" s="14">
        <f>IF(B465="W",N465*Dane!$C$23,N465*Dane!$C$23)</f>
        <v>0</v>
      </c>
      <c r="R465" s="14">
        <f>IF(B465="W",(N465*Dane!$D$3)-Q465,(N465*Dane!$H$3)-Q465)</f>
        <v>0</v>
      </c>
      <c r="S465" s="14">
        <f t="shared" si="157"/>
        <v>95.416199999999989</v>
      </c>
      <c r="T465" s="14">
        <f t="shared" si="159"/>
        <v>9.54162</v>
      </c>
      <c r="U465" s="14">
        <f t="shared" si="160"/>
        <v>19.08324</v>
      </c>
      <c r="V465" s="33">
        <f t="shared" si="161"/>
        <v>104.95781999999998</v>
      </c>
      <c r="W465" s="34">
        <f t="shared" si="162"/>
        <v>114.49943999999999</v>
      </c>
      <c r="X465" s="49">
        <v>712</v>
      </c>
      <c r="Y465" s="159">
        <f>X465*Dane!$D$6</f>
        <v>106.8</v>
      </c>
      <c r="Z465" s="35">
        <f>X465*Dane!$D$7</f>
        <v>213.6</v>
      </c>
      <c r="AA465" s="160">
        <f>X465*Dane!$D$8</f>
        <v>427.2</v>
      </c>
      <c r="AB465" s="89"/>
      <c r="AC465" s="17"/>
      <c r="AD465" s="17"/>
    </row>
    <row r="466" spans="1:30" ht="29.25" customHeight="1">
      <c r="A466" s="178">
        <f t="shared" si="163"/>
        <v>463</v>
      </c>
      <c r="B466" s="11" t="s">
        <v>100</v>
      </c>
      <c r="C466" s="24" t="s">
        <v>312</v>
      </c>
      <c r="D466" s="36" t="s">
        <v>665</v>
      </c>
      <c r="E466" s="86"/>
      <c r="F466" s="12">
        <v>0</v>
      </c>
      <c r="G466" s="31">
        <v>0</v>
      </c>
      <c r="H466" s="31">
        <v>0</v>
      </c>
      <c r="I466" s="32">
        <v>53.344499999999996</v>
      </c>
      <c r="J466" s="14">
        <v>0</v>
      </c>
      <c r="K466" s="14">
        <f>F466*Dane!$C$14+G466*Dane!$C$15+H466*Dane!$C$16</f>
        <v>0</v>
      </c>
      <c r="L466" s="41">
        <f>F466*Dane!$F$14+G466*Dane!$F$15+H466*Dane!$F$17</f>
        <v>0</v>
      </c>
      <c r="M466" s="41">
        <f>F466*Dane!$H$14+G466*Dane!$H$15+H466*Dane!$H$16+(F466+G466+H466)*Dane!$C$22</f>
        <v>0</v>
      </c>
      <c r="N466" s="15">
        <f t="shared" ref="N466:N529" si="164">SUM(I466:M466)</f>
        <v>53.344499999999996</v>
      </c>
      <c r="O466" s="14">
        <f>IF(B466="W",N466*Dane!$D$2,N466*Dane!$H$2)</f>
        <v>10.668900000000001</v>
      </c>
      <c r="P466" s="14">
        <f t="shared" si="158"/>
        <v>64.01339999999999</v>
      </c>
      <c r="Q466" s="14">
        <f>IF(B466="W",N466*Dane!$C$23,N466*Dane!$C$23)</f>
        <v>0</v>
      </c>
      <c r="R466" s="14">
        <f>IF(B466="W",(N466*Dane!$D$3)-Q466,(N466*Dane!$H$3)-Q466)</f>
        <v>0</v>
      </c>
      <c r="S466" s="14">
        <f t="shared" ref="S466:S529" si="165">SUM(P466:R466)</f>
        <v>64.01339999999999</v>
      </c>
      <c r="T466" s="14">
        <f t="shared" si="159"/>
        <v>6.4013399999999994</v>
      </c>
      <c r="U466" s="14">
        <f t="shared" si="160"/>
        <v>12.802679999999999</v>
      </c>
      <c r="V466" s="33">
        <f t="shared" si="161"/>
        <v>70.414739999999995</v>
      </c>
      <c r="W466" s="34">
        <f t="shared" si="162"/>
        <v>76.816079999999985</v>
      </c>
      <c r="X466" s="49">
        <v>213</v>
      </c>
      <c r="Y466" s="159"/>
      <c r="Z466" s="35"/>
      <c r="AA466" s="160"/>
      <c r="AB466" s="89"/>
      <c r="AC466" s="17"/>
      <c r="AD466" s="17"/>
    </row>
    <row r="467" spans="1:30" ht="29.25" customHeight="1">
      <c r="A467" s="178">
        <f t="shared" si="163"/>
        <v>464</v>
      </c>
      <c r="B467" s="11" t="s">
        <v>99</v>
      </c>
      <c r="C467" s="24" t="s">
        <v>313</v>
      </c>
      <c r="D467" s="30" t="s">
        <v>666</v>
      </c>
      <c r="E467" s="85"/>
      <c r="F467" s="12">
        <v>0</v>
      </c>
      <c r="G467" s="13">
        <v>8.5</v>
      </c>
      <c r="H467" s="13">
        <v>0.5</v>
      </c>
      <c r="I467" s="32">
        <v>40.974615</v>
      </c>
      <c r="J467" s="14">
        <v>0</v>
      </c>
      <c r="K467" s="14">
        <f>F467*Dane!$C$14+G467*Dane!$C$15+H467*Dane!$C$16</f>
        <v>299.5</v>
      </c>
      <c r="L467" s="41">
        <f>F467*Dane!$F$14+G467*Dane!$F$15+H467*Dane!$F$17</f>
        <v>45</v>
      </c>
      <c r="M467" s="41">
        <f>F467*Dane!$H$14+G467*Dane!$H$15+H467*Dane!$H$16+(F467+G467+H467)*Dane!$C$22</f>
        <v>648</v>
      </c>
      <c r="N467" s="15">
        <f t="shared" si="164"/>
        <v>1033.4746150000001</v>
      </c>
      <c r="O467" s="14">
        <f>IF(B467="W",N467*Dane!$D$2,N467*Dane!$H$2)</f>
        <v>206.69492300000002</v>
      </c>
      <c r="P467" s="14">
        <f t="shared" si="158"/>
        <v>1240.1695380000001</v>
      </c>
      <c r="Q467" s="14">
        <f>IF(B467="W",N467*Dane!$C$23,N467*Dane!$C$23)</f>
        <v>0</v>
      </c>
      <c r="R467" s="14">
        <f>IF(B467="W",(N467*Dane!$D$3)-Q467,(N467*Dane!$H$3)-Q467)</f>
        <v>0</v>
      </c>
      <c r="S467" s="14">
        <f t="shared" si="165"/>
        <v>1240.1695380000001</v>
      </c>
      <c r="T467" s="14">
        <f t="shared" si="159"/>
        <v>124.01695380000001</v>
      </c>
      <c r="U467" s="14">
        <f t="shared" si="160"/>
        <v>248.03390760000002</v>
      </c>
      <c r="V467" s="33">
        <f t="shared" si="161"/>
        <v>1364.1864918000001</v>
      </c>
      <c r="W467" s="34">
        <f t="shared" si="162"/>
        <v>1488.2034456000001</v>
      </c>
      <c r="X467" s="49">
        <v>2870</v>
      </c>
      <c r="Y467" s="159">
        <f>X467*Dane!$D$6</f>
        <v>430.5</v>
      </c>
      <c r="Z467" s="35"/>
      <c r="AA467" s="160"/>
      <c r="AB467" s="89"/>
      <c r="AC467" s="17"/>
      <c r="AD467" s="17"/>
    </row>
    <row r="468" spans="1:30" ht="29.25" customHeight="1">
      <c r="A468" s="178">
        <f t="shared" si="163"/>
        <v>465</v>
      </c>
      <c r="B468" s="11" t="s">
        <v>99</v>
      </c>
      <c r="C468" s="24" t="s">
        <v>314</v>
      </c>
      <c r="D468" s="30" t="s">
        <v>667</v>
      </c>
      <c r="E468" s="85"/>
      <c r="F468" s="12">
        <v>0</v>
      </c>
      <c r="G468" s="13">
        <v>12</v>
      </c>
      <c r="H468" s="13">
        <v>2</v>
      </c>
      <c r="I468" s="32">
        <v>1220.0289750000002</v>
      </c>
      <c r="J468" s="14">
        <v>0</v>
      </c>
      <c r="K468" s="14">
        <f>F468*Dane!$C$14+G468*Dane!$C$15+H468*Dane!$C$16</f>
        <v>472</v>
      </c>
      <c r="L468" s="41">
        <f>F468*Dane!$F$14+G468*Dane!$F$15+H468*Dane!$F$17</f>
        <v>70</v>
      </c>
      <c r="M468" s="41">
        <f>F468*Dane!$H$14+G468*Dane!$H$15+H468*Dane!$H$16+(F468+G468+H468)*Dane!$C$22</f>
        <v>1008</v>
      </c>
      <c r="N468" s="15">
        <f t="shared" si="164"/>
        <v>2770.0289750000002</v>
      </c>
      <c r="O468" s="14">
        <f>IF(B468="W",N468*Dane!$D$2,N468*Dane!$H$2)</f>
        <v>554.00579500000003</v>
      </c>
      <c r="P468" s="14">
        <f t="shared" si="158"/>
        <v>3324.0347700000002</v>
      </c>
      <c r="Q468" s="14">
        <f>IF(B468="W",N468*Dane!$C$23,N468*Dane!$C$23)</f>
        <v>0</v>
      </c>
      <c r="R468" s="14">
        <f>IF(B468="W",(N468*Dane!$D$3)-Q468,(N468*Dane!$H$3)-Q468)</f>
        <v>0</v>
      </c>
      <c r="S468" s="14">
        <f t="shared" si="165"/>
        <v>3324.0347700000002</v>
      </c>
      <c r="T468" s="14">
        <f t="shared" si="159"/>
        <v>332.40347700000007</v>
      </c>
      <c r="U468" s="14">
        <f t="shared" si="160"/>
        <v>664.80695400000013</v>
      </c>
      <c r="V468" s="33">
        <f t="shared" si="161"/>
        <v>3656.438247</v>
      </c>
      <c r="W468" s="34">
        <f t="shared" si="162"/>
        <v>3988.8417240000003</v>
      </c>
      <c r="X468" s="49">
        <v>7980</v>
      </c>
      <c r="Y468" s="159">
        <f>X468*Dane!$D$6</f>
        <v>1197</v>
      </c>
      <c r="Z468" s="35">
        <f>X468*Dane!$D$7</f>
        <v>2394</v>
      </c>
      <c r="AA468" s="160">
        <f>X468*Dane!$D$8</f>
        <v>4788</v>
      </c>
      <c r="AB468" s="89"/>
      <c r="AC468" s="17"/>
      <c r="AD468" s="17"/>
    </row>
    <row r="469" spans="1:30" ht="29.25" customHeight="1">
      <c r="A469" s="178">
        <f t="shared" si="163"/>
        <v>466</v>
      </c>
      <c r="B469" s="11" t="s">
        <v>99</v>
      </c>
      <c r="C469" s="24" t="s">
        <v>315</v>
      </c>
      <c r="D469" s="30" t="s">
        <v>668</v>
      </c>
      <c r="E469" s="85"/>
      <c r="F469" s="12">
        <v>0</v>
      </c>
      <c r="G469" s="13">
        <v>12</v>
      </c>
      <c r="H469" s="13">
        <v>2</v>
      </c>
      <c r="I469" s="32">
        <v>1220.0289750000002</v>
      </c>
      <c r="J469" s="14">
        <v>0</v>
      </c>
      <c r="K469" s="14">
        <f>F469*Dane!$C$14+G469*Dane!$C$15+H469*Dane!$C$16</f>
        <v>472</v>
      </c>
      <c r="L469" s="41">
        <f>F469*Dane!$F$14+G469*Dane!$F$15+H469*Dane!$F$17</f>
        <v>70</v>
      </c>
      <c r="M469" s="41">
        <f>F469*Dane!$H$14+G469*Dane!$H$15+H469*Dane!$H$16+(F469+G469+H469)*Dane!$C$22</f>
        <v>1008</v>
      </c>
      <c r="N469" s="15">
        <f t="shared" si="164"/>
        <v>2770.0289750000002</v>
      </c>
      <c r="O469" s="14">
        <f>IF(B469="W",N469*Dane!$D$2,N469*Dane!$H$2)</f>
        <v>554.00579500000003</v>
      </c>
      <c r="P469" s="14">
        <f t="shared" si="158"/>
        <v>3324.0347700000002</v>
      </c>
      <c r="Q469" s="14">
        <f>IF(B469="W",N469*Dane!$C$23,N469*Dane!$C$23)</f>
        <v>0</v>
      </c>
      <c r="R469" s="14">
        <f>IF(B469="W",(N469*Dane!$D$3)-Q469,(N469*Dane!$H$3)-Q469)</f>
        <v>0</v>
      </c>
      <c r="S469" s="14">
        <f t="shared" si="165"/>
        <v>3324.0347700000002</v>
      </c>
      <c r="T469" s="14">
        <f t="shared" si="159"/>
        <v>332.40347700000007</v>
      </c>
      <c r="U469" s="14">
        <f t="shared" si="160"/>
        <v>664.80695400000013</v>
      </c>
      <c r="V469" s="33">
        <f t="shared" si="161"/>
        <v>3656.438247</v>
      </c>
      <c r="W469" s="34">
        <f t="shared" si="162"/>
        <v>3988.8417240000003</v>
      </c>
      <c r="X469" s="49">
        <v>7980</v>
      </c>
      <c r="Y469" s="159">
        <f>X469*Dane!$D$6</f>
        <v>1197</v>
      </c>
      <c r="Z469" s="35">
        <f>X469*Dane!$D$7</f>
        <v>2394</v>
      </c>
      <c r="AA469" s="160">
        <f>X469*Dane!$D$8</f>
        <v>4788</v>
      </c>
      <c r="AB469" s="89"/>
      <c r="AC469" s="17"/>
      <c r="AD469" s="17"/>
    </row>
    <row r="470" spans="1:30" ht="29.25" customHeight="1">
      <c r="A470" s="178">
        <f t="shared" si="163"/>
        <v>467</v>
      </c>
      <c r="B470" s="11" t="s">
        <v>100</v>
      </c>
      <c r="C470" s="24" t="s">
        <v>1291</v>
      </c>
      <c r="D470" s="36" t="s">
        <v>1292</v>
      </c>
      <c r="E470" s="86"/>
      <c r="F470" s="12">
        <v>0</v>
      </c>
      <c r="G470" s="31">
        <v>0</v>
      </c>
      <c r="H470" s="31">
        <v>0</v>
      </c>
      <c r="I470" s="32">
        <v>23.1495</v>
      </c>
      <c r="J470" s="14">
        <v>0</v>
      </c>
      <c r="K470" s="14">
        <f>F470*Dane!$C$14+G470*Dane!$C$15+H470*Dane!$C$16</f>
        <v>0</v>
      </c>
      <c r="L470" s="41">
        <f>F470*Dane!$F$14+G470*Dane!$F$15+H470*Dane!$F$17</f>
        <v>0</v>
      </c>
      <c r="M470" s="41">
        <f>F470*Dane!$H$14+G470*Dane!$H$15+H470*Dane!$H$16+(F470+G470+H470)*Dane!$C$22</f>
        <v>0</v>
      </c>
      <c r="N470" s="15">
        <f t="shared" si="164"/>
        <v>23.1495</v>
      </c>
      <c r="O470" s="14">
        <f>IF(B470="W",N470*Dane!$D$2,N470*Dane!$H$2)</f>
        <v>4.6299000000000001</v>
      </c>
      <c r="P470" s="14">
        <f t="shared" si="158"/>
        <v>27.779399999999999</v>
      </c>
      <c r="Q470" s="14">
        <f>IF(B470="W",N470*Dane!$C$23,N470*Dane!$C$23)</f>
        <v>0</v>
      </c>
      <c r="R470" s="14">
        <f>IF(B470="W",(N470*Dane!$D$3)-Q470,(N470*Dane!$H$3)-Q470)</f>
        <v>0</v>
      </c>
      <c r="S470" s="14">
        <f t="shared" si="165"/>
        <v>27.779399999999999</v>
      </c>
      <c r="T470" s="14">
        <f t="shared" si="159"/>
        <v>2.7779400000000001</v>
      </c>
      <c r="U470" s="14">
        <f t="shared" si="160"/>
        <v>5.5558800000000002</v>
      </c>
      <c r="V470" s="33">
        <f t="shared" si="161"/>
        <v>30.55734</v>
      </c>
      <c r="W470" s="34">
        <f t="shared" si="162"/>
        <v>33.335279999999997</v>
      </c>
      <c r="X470" s="49">
        <v>89</v>
      </c>
      <c r="Y470" s="159"/>
      <c r="Z470" s="35"/>
      <c r="AA470" s="160"/>
      <c r="AB470" s="89"/>
      <c r="AC470" s="17"/>
      <c r="AD470" s="17"/>
    </row>
    <row r="471" spans="1:30" ht="29.25" customHeight="1">
      <c r="A471" s="178">
        <f t="shared" si="163"/>
        <v>468</v>
      </c>
      <c r="B471" s="11" t="s">
        <v>99</v>
      </c>
      <c r="C471" s="24" t="s">
        <v>1868</v>
      </c>
      <c r="D471" s="30" t="s">
        <v>1869</v>
      </c>
      <c r="E471" s="85"/>
      <c r="F471" s="12">
        <v>0</v>
      </c>
      <c r="G471" s="13">
        <v>8</v>
      </c>
      <c r="H471" s="13">
        <v>1</v>
      </c>
      <c r="I471" s="32">
        <v>495.85222499999998</v>
      </c>
      <c r="J471" s="14">
        <v>0</v>
      </c>
      <c r="K471" s="14">
        <f>F471*Dane!$C$14+G471*Dane!$C$15+H471*Dane!$C$16</f>
        <v>302</v>
      </c>
      <c r="L471" s="41">
        <f>F471*Dane!$F$14+G471*Dane!$F$15+H471*Dane!$F$17</f>
        <v>45</v>
      </c>
      <c r="M471" s="41">
        <f>F471*Dane!$H$14+G471*Dane!$H$15+H471*Dane!$H$16+(F471+G471+H471)*Dane!$C$22</f>
        <v>648</v>
      </c>
      <c r="N471" s="15">
        <f t="shared" si="164"/>
        <v>1490.8522250000001</v>
      </c>
      <c r="O471" s="14">
        <f>IF(B471="W",N471*Dane!$D$2,N471*Dane!$H$2)</f>
        <v>298.17044500000003</v>
      </c>
      <c r="P471" s="14">
        <f t="shared" si="158"/>
        <v>1789.0226700000001</v>
      </c>
      <c r="Q471" s="14">
        <f>IF(B471="W",N471*Dane!$C$23,N471*Dane!$C$23)</f>
        <v>0</v>
      </c>
      <c r="R471" s="14">
        <f>IF(B471="W",(N471*Dane!$D$3)-Q471,(N471*Dane!$H$3)-Q471)</f>
        <v>0</v>
      </c>
      <c r="S471" s="14">
        <f t="shared" si="165"/>
        <v>1789.0226700000001</v>
      </c>
      <c r="T471" s="14">
        <f t="shared" si="159"/>
        <v>178.90226700000002</v>
      </c>
      <c r="U471" s="14">
        <f t="shared" si="160"/>
        <v>357.80453400000005</v>
      </c>
      <c r="V471" s="33">
        <f t="shared" si="161"/>
        <v>1967.924937</v>
      </c>
      <c r="W471" s="34">
        <f t="shared" si="162"/>
        <v>2146.8272040000002</v>
      </c>
      <c r="X471" s="49">
        <v>7079</v>
      </c>
      <c r="Y471" s="159">
        <f>X471*Dane!$D$6</f>
        <v>1061.8499999999999</v>
      </c>
      <c r="Z471" s="35">
        <f>X471*Dane!$D$7</f>
        <v>2123.6999999999998</v>
      </c>
      <c r="AA471" s="160">
        <f>X471*Dane!$D$8</f>
        <v>4247.3999999999996</v>
      </c>
      <c r="AB471" s="89"/>
      <c r="AC471" s="17"/>
      <c r="AD471" s="17"/>
    </row>
    <row r="472" spans="1:30" ht="29.25" customHeight="1">
      <c r="A472" s="178">
        <f t="shared" si="163"/>
        <v>469</v>
      </c>
      <c r="B472" s="11" t="s">
        <v>99</v>
      </c>
      <c r="C472" s="24" t="s">
        <v>798</v>
      </c>
      <c r="D472" s="30" t="s">
        <v>799</v>
      </c>
      <c r="E472" s="85"/>
      <c r="F472" s="12">
        <v>40</v>
      </c>
      <c r="G472" s="13">
        <v>0</v>
      </c>
      <c r="H472" s="13">
        <v>7</v>
      </c>
      <c r="I472" s="32">
        <v>63216.503624999998</v>
      </c>
      <c r="J472" s="14">
        <v>0</v>
      </c>
      <c r="K472" s="14">
        <f>F472*Dane!$C$14+G472*Dane!$C$15+H472*Dane!$C$16</f>
        <v>1586</v>
      </c>
      <c r="L472" s="41">
        <f>F472*Dane!$F$14+G472*Dane!$F$15+H472*Dane!$F$17</f>
        <v>635</v>
      </c>
      <c r="M472" s="41">
        <f>F472*Dane!$H$14+G472*Dane!$H$15+H472*Dane!$H$16+(F472+G472+H472)*Dane!$C$22</f>
        <v>3384</v>
      </c>
      <c r="N472" s="15">
        <f t="shared" si="164"/>
        <v>68821.503624999998</v>
      </c>
      <c r="O472" s="14">
        <f>IF(B472="W",N472*Dane!$D$2,N472*Dane!$H$2)</f>
        <v>13764.300725000001</v>
      </c>
      <c r="P472" s="14">
        <f>SUM(N472:O472)</f>
        <v>82585.804349999991</v>
      </c>
      <c r="Q472" s="14">
        <f>IF(B472="W",N472*Dane!$C$23,N472*Dane!$C$23)</f>
        <v>0</v>
      </c>
      <c r="R472" s="14">
        <f>IF(B472="W",(N472*Dane!$D$3)-Q472,(N472*Dane!$H$3)-Q472)</f>
        <v>0</v>
      </c>
      <c r="S472" s="14">
        <f t="shared" si="165"/>
        <v>82585.804349999991</v>
      </c>
      <c r="T472" s="14">
        <f>S472*0.1</f>
        <v>8258.5804349999999</v>
      </c>
      <c r="U472" s="14">
        <f>S472*0.2</f>
        <v>16517.16087</v>
      </c>
      <c r="V472" s="33">
        <f>SUM(S472:T472)</f>
        <v>90844.384784999987</v>
      </c>
      <c r="W472" s="34">
        <f>SUM(S472,U472)</f>
        <v>99102.965219999984</v>
      </c>
      <c r="X472" s="49">
        <v>113551</v>
      </c>
      <c r="Y472" s="159">
        <f>X472*Dane!$D$6</f>
        <v>17032.649999999998</v>
      </c>
      <c r="Z472" s="35">
        <f>X472*Dane!$D$7</f>
        <v>34065.299999999996</v>
      </c>
      <c r="AA472" s="160">
        <f>X472*Dane!$D$8</f>
        <v>68130.599999999991</v>
      </c>
      <c r="AB472" s="89"/>
      <c r="AC472" s="17"/>
      <c r="AD472" s="17"/>
    </row>
    <row r="473" spans="1:30" ht="29.25" customHeight="1">
      <c r="A473" s="178">
        <f t="shared" si="163"/>
        <v>470</v>
      </c>
      <c r="B473" s="11" t="s">
        <v>99</v>
      </c>
      <c r="C473" s="24" t="s">
        <v>1406</v>
      </c>
      <c r="D473" s="30" t="s">
        <v>1407</v>
      </c>
      <c r="E473" s="85"/>
      <c r="F473" s="12">
        <v>40</v>
      </c>
      <c r="G473" s="13">
        <v>0</v>
      </c>
      <c r="H473" s="13">
        <v>7</v>
      </c>
      <c r="I473" s="32">
        <v>61018.055999999997</v>
      </c>
      <c r="J473" s="14">
        <v>0</v>
      </c>
      <c r="K473" s="14">
        <f>F473*Dane!$C$14+G473*Dane!$C$15+H473*Dane!$C$16</f>
        <v>1586</v>
      </c>
      <c r="L473" s="41">
        <f>F473*Dane!$F$14+G473*Dane!$F$15+H473*Dane!$F$17</f>
        <v>635</v>
      </c>
      <c r="M473" s="41">
        <f>F473*Dane!$H$14+G473*Dane!$H$15+H473*Dane!$H$16+(F473+G473+H473)*Dane!$C$22</f>
        <v>3384</v>
      </c>
      <c r="N473" s="15">
        <f t="shared" si="164"/>
        <v>66623.055999999997</v>
      </c>
      <c r="O473" s="14">
        <f>IF(B473="W",N473*Dane!$D$2,N473*Dane!$H$2)</f>
        <v>13324.611199999999</v>
      </c>
      <c r="P473" s="14">
        <f>SUM(N473:O473)</f>
        <v>79947.667199999996</v>
      </c>
      <c r="Q473" s="14">
        <f>IF(B473="W",N473*Dane!$C$23,N473*Dane!$C$23)</f>
        <v>0</v>
      </c>
      <c r="R473" s="14">
        <f>IF(B473="W",(N473*Dane!$D$3)-Q473,(N473*Dane!$H$3)-Q473)</f>
        <v>0</v>
      </c>
      <c r="S473" s="14">
        <f t="shared" si="165"/>
        <v>79947.667199999996</v>
      </c>
      <c r="T473" s="14">
        <f>S473*0.1</f>
        <v>7994.7667199999996</v>
      </c>
      <c r="U473" s="14">
        <f>S473*0.2</f>
        <v>15989.533439999999</v>
      </c>
      <c r="V473" s="33">
        <f>SUM(S473:T473)</f>
        <v>87942.433919999996</v>
      </c>
      <c r="W473" s="34">
        <f>SUM(S473,U473)</f>
        <v>95937.200639999995</v>
      </c>
      <c r="X473" s="49">
        <v>103412.678688</v>
      </c>
      <c r="Y473" s="159">
        <f>X473*Dane!$D$6</f>
        <v>15511.901803199999</v>
      </c>
      <c r="Z473" s="35">
        <f>X473*Dane!$D$7</f>
        <v>31023.803606399997</v>
      </c>
      <c r="AA473" s="160">
        <f>X473*Dane!$D$8</f>
        <v>62047.607212799994</v>
      </c>
      <c r="AB473" s="89"/>
      <c r="AC473" s="17"/>
      <c r="AD473" s="17"/>
    </row>
    <row r="474" spans="1:30" ht="29.25" customHeight="1">
      <c r="A474" s="178">
        <f t="shared" si="163"/>
        <v>471</v>
      </c>
      <c r="B474" s="11" t="s">
        <v>99</v>
      </c>
      <c r="C474" s="24" t="s">
        <v>316</v>
      </c>
      <c r="D474" s="30" t="s">
        <v>669</v>
      </c>
      <c r="E474" s="85"/>
      <c r="F474" s="12">
        <v>24</v>
      </c>
      <c r="G474" s="13">
        <v>4</v>
      </c>
      <c r="H474" s="13">
        <v>6.25</v>
      </c>
      <c r="I474" s="32">
        <v>6674.6953350000003</v>
      </c>
      <c r="J474" s="14">
        <v>0</v>
      </c>
      <c r="K474" s="14">
        <f>F474*Dane!$C$14+G474*Dane!$C$15+H474*Dane!$C$16</f>
        <v>1161.5</v>
      </c>
      <c r="L474" s="41">
        <f>F474*Dane!$F$14+G474*Dane!$F$15+H474*Dane!$F$17</f>
        <v>411.25</v>
      </c>
      <c r="M474" s="41">
        <f>F474*Dane!$H$14+G474*Dane!$H$15+H474*Dane!$H$16+(F474+G474+H474)*Dane!$C$22</f>
        <v>2466</v>
      </c>
      <c r="N474" s="15">
        <f t="shared" si="164"/>
        <v>10713.445335</v>
      </c>
      <c r="O474" s="14">
        <f>IF(B474="W",N474*Dane!$D$2,N474*Dane!$H$2)</f>
        <v>2142.6890670000003</v>
      </c>
      <c r="P474" s="14">
        <f t="shared" si="158"/>
        <v>12856.134402</v>
      </c>
      <c r="Q474" s="14">
        <f>IF(B474="W",N474*Dane!$C$23,N474*Dane!$C$23)</f>
        <v>0</v>
      </c>
      <c r="R474" s="14">
        <f>IF(B474="W",(N474*Dane!$D$3)-Q474,(N474*Dane!$H$3)-Q474)</f>
        <v>0</v>
      </c>
      <c r="S474" s="14">
        <f t="shared" si="165"/>
        <v>12856.134402</v>
      </c>
      <c r="T474" s="14">
        <f t="shared" si="159"/>
        <v>1285.6134402</v>
      </c>
      <c r="U474" s="14">
        <f t="shared" si="160"/>
        <v>2571.2268804</v>
      </c>
      <c r="V474" s="33">
        <f t="shared" si="161"/>
        <v>14141.7478422</v>
      </c>
      <c r="W474" s="34">
        <f t="shared" si="162"/>
        <v>15427.361282399999</v>
      </c>
      <c r="X474" s="49">
        <v>29829</v>
      </c>
      <c r="Y474" s="159">
        <f>X474*Dane!$D$6</f>
        <v>4474.3499999999995</v>
      </c>
      <c r="Z474" s="35">
        <f>X474*Dane!$D$7</f>
        <v>8948.6999999999989</v>
      </c>
      <c r="AA474" s="160">
        <f>X474*Dane!$D$8</f>
        <v>17897.399999999998</v>
      </c>
      <c r="AB474" s="89"/>
      <c r="AC474" s="17"/>
      <c r="AD474" s="17"/>
    </row>
    <row r="475" spans="1:30" ht="29.25" customHeight="1">
      <c r="A475" s="178">
        <f t="shared" si="163"/>
        <v>472</v>
      </c>
      <c r="B475" s="11" t="s">
        <v>99</v>
      </c>
      <c r="C475" s="24" t="s">
        <v>317</v>
      </c>
      <c r="D475" s="30" t="s">
        <v>670</v>
      </c>
      <c r="E475" s="85"/>
      <c r="F475" s="12">
        <v>34</v>
      </c>
      <c r="G475" s="13">
        <v>45.5</v>
      </c>
      <c r="H475" s="13">
        <v>18.75</v>
      </c>
      <c r="I475" s="32">
        <v>10281.045225</v>
      </c>
      <c r="J475" s="14">
        <v>200</v>
      </c>
      <c r="K475" s="14">
        <f>F475*Dane!$C$14+G475*Dane!$C$15+H475*Dane!$C$16</f>
        <v>3336</v>
      </c>
      <c r="L475" s="41">
        <f>F475*Dane!$F$14+G475*Dane!$F$15+H475*Dane!$F$17</f>
        <v>831.25</v>
      </c>
      <c r="M475" s="41">
        <f>F475*Dane!$H$14+G475*Dane!$H$15+H475*Dane!$H$16+(F475+G475+H475)*Dane!$C$22</f>
        <v>7074</v>
      </c>
      <c r="N475" s="15">
        <f t="shared" si="164"/>
        <v>21722.295225000002</v>
      </c>
      <c r="O475" s="14">
        <f>IF(B475="W",N475*Dane!$D$2,N475*Dane!$H$2)</f>
        <v>4344.4590450000005</v>
      </c>
      <c r="P475" s="14">
        <f t="shared" si="158"/>
        <v>26066.754270000001</v>
      </c>
      <c r="Q475" s="14">
        <f>IF(B475="W",N475*Dane!$C$23,N475*Dane!$C$23)</f>
        <v>0</v>
      </c>
      <c r="R475" s="14">
        <f>IF(B475="W",(N475*Dane!$D$3)-Q475,(N475*Dane!$H$3)-Q475)</f>
        <v>0</v>
      </c>
      <c r="S475" s="14">
        <f t="shared" si="165"/>
        <v>26066.754270000001</v>
      </c>
      <c r="T475" s="14">
        <f t="shared" si="159"/>
        <v>2606.6754270000001</v>
      </c>
      <c r="U475" s="14">
        <f t="shared" si="160"/>
        <v>5213.3508540000003</v>
      </c>
      <c r="V475" s="33">
        <f t="shared" si="161"/>
        <v>28673.429697</v>
      </c>
      <c r="W475" s="34">
        <f t="shared" si="162"/>
        <v>31280.105124000002</v>
      </c>
      <c r="X475" s="49">
        <v>49756</v>
      </c>
      <c r="Y475" s="159">
        <f>X475*Dane!$D$6</f>
        <v>7463.4</v>
      </c>
      <c r="Z475" s="35">
        <f>X475*Dane!$D$7</f>
        <v>14926.8</v>
      </c>
      <c r="AA475" s="160">
        <f>X475*Dane!$D$8</f>
        <v>29853.599999999999</v>
      </c>
      <c r="AB475" s="89"/>
      <c r="AC475" s="17"/>
      <c r="AD475" s="17"/>
    </row>
    <row r="476" spans="1:30" ht="29.25" customHeight="1">
      <c r="A476" s="178">
        <f t="shared" si="163"/>
        <v>473</v>
      </c>
      <c r="B476" s="11" t="s">
        <v>99</v>
      </c>
      <c r="C476" s="24" t="s">
        <v>318</v>
      </c>
      <c r="D476" s="30" t="s">
        <v>671</v>
      </c>
      <c r="E476" s="85"/>
      <c r="F476" s="12">
        <v>24</v>
      </c>
      <c r="G476" s="13">
        <v>45.5</v>
      </c>
      <c r="H476" s="13">
        <v>16.75</v>
      </c>
      <c r="I476" s="32">
        <v>11064.97788</v>
      </c>
      <c r="J476" s="14">
        <v>200</v>
      </c>
      <c r="K476" s="14">
        <f>F476*Dane!$C$14+G476*Dane!$C$15+H476*Dane!$C$16</f>
        <v>2930</v>
      </c>
      <c r="L476" s="41">
        <f>F476*Dane!$F$14+G476*Dane!$F$15+H476*Dane!$F$17</f>
        <v>671.25</v>
      </c>
      <c r="M476" s="41">
        <f>F476*Dane!$H$14+G476*Dane!$H$15+H476*Dane!$H$16+(F476+G476+H476)*Dane!$C$22</f>
        <v>6210</v>
      </c>
      <c r="N476" s="15">
        <f t="shared" si="164"/>
        <v>21076.227879999999</v>
      </c>
      <c r="O476" s="14">
        <f>IF(B476="W",N476*Dane!$D$2,N476*Dane!$H$2)</f>
        <v>4215.2455760000003</v>
      </c>
      <c r="P476" s="14">
        <f t="shared" si="158"/>
        <v>25291.473456</v>
      </c>
      <c r="Q476" s="14">
        <f>IF(B476="W",N476*Dane!$C$23,N476*Dane!$C$23)</f>
        <v>0</v>
      </c>
      <c r="R476" s="14">
        <f>IF(B476="W",(N476*Dane!$D$3)-Q476,(N476*Dane!$H$3)-Q476)</f>
        <v>0</v>
      </c>
      <c r="S476" s="14">
        <f t="shared" si="165"/>
        <v>25291.473456</v>
      </c>
      <c r="T476" s="14">
        <f t="shared" si="159"/>
        <v>2529.1473456000003</v>
      </c>
      <c r="U476" s="14">
        <f t="shared" si="160"/>
        <v>5058.2946912000007</v>
      </c>
      <c r="V476" s="33">
        <f t="shared" si="161"/>
        <v>27820.620801600002</v>
      </c>
      <c r="W476" s="34">
        <f t="shared" si="162"/>
        <v>30349.7681472</v>
      </c>
      <c r="X476" s="49">
        <v>42505</v>
      </c>
      <c r="Y476" s="159">
        <f>X476*Dane!$D$6</f>
        <v>6375.75</v>
      </c>
      <c r="Z476" s="35">
        <f>X476*Dane!$D$7</f>
        <v>12751.5</v>
      </c>
      <c r="AA476" s="160">
        <f>X476*Dane!$D$8</f>
        <v>25503</v>
      </c>
      <c r="AB476" s="89"/>
      <c r="AC476" s="17"/>
      <c r="AD476" s="17"/>
    </row>
    <row r="477" spans="1:30" ht="29.25" customHeight="1">
      <c r="A477" s="178">
        <f t="shared" si="163"/>
        <v>474</v>
      </c>
      <c r="B477" s="11" t="s">
        <v>99</v>
      </c>
      <c r="C477" s="24" t="s">
        <v>319</v>
      </c>
      <c r="D477" s="30" t="s">
        <v>672</v>
      </c>
      <c r="E477" s="85"/>
      <c r="F477" s="12">
        <v>40</v>
      </c>
      <c r="G477" s="13">
        <v>30.6</v>
      </c>
      <c r="H477" s="13">
        <v>12.3</v>
      </c>
      <c r="I477" s="32">
        <v>27150.65958</v>
      </c>
      <c r="J477" s="14">
        <v>0</v>
      </c>
      <c r="K477" s="14">
        <f>F477*Dane!$C$14+G477*Dane!$C$15+H477*Dane!$C$16</f>
        <v>2797.2000000000003</v>
      </c>
      <c r="L477" s="41">
        <f>F477*Dane!$F$14+G477*Dane!$F$15+H477*Dane!$F$17</f>
        <v>814.5</v>
      </c>
      <c r="M477" s="41">
        <f>F477*Dane!$H$14+G477*Dane!$H$15+H477*Dane!$H$16+(F477+G477+H477)*Dane!$C$22</f>
        <v>5968.8</v>
      </c>
      <c r="N477" s="15">
        <f t="shared" si="164"/>
        <v>36731.15958</v>
      </c>
      <c r="O477" s="14">
        <f>IF(B477="W",N477*Dane!$D$2,N477*Dane!$H$2)</f>
        <v>7346.2319160000006</v>
      </c>
      <c r="P477" s="14">
        <f t="shared" si="158"/>
        <v>44077.391495999997</v>
      </c>
      <c r="Q477" s="14">
        <f>IF(B477="W",N477*Dane!$C$23,N477*Dane!$C$23)</f>
        <v>0</v>
      </c>
      <c r="R477" s="14">
        <f>IF(B477="W",(N477*Dane!$D$3)-Q477,(N477*Dane!$H$3)-Q477)</f>
        <v>0</v>
      </c>
      <c r="S477" s="14">
        <f t="shared" si="165"/>
        <v>44077.391495999997</v>
      </c>
      <c r="T477" s="14">
        <f t="shared" si="159"/>
        <v>4407.7391496</v>
      </c>
      <c r="U477" s="14">
        <f t="shared" si="160"/>
        <v>8815.4782992</v>
      </c>
      <c r="V477" s="33">
        <f t="shared" si="161"/>
        <v>48485.130645599995</v>
      </c>
      <c r="W477" s="34">
        <f t="shared" si="162"/>
        <v>52892.869795199993</v>
      </c>
      <c r="X477" s="49">
        <v>72951</v>
      </c>
      <c r="Y477" s="159">
        <f>X477*Dane!$D$6</f>
        <v>10942.65</v>
      </c>
      <c r="Z477" s="35">
        <f>X477*Dane!$D$7</f>
        <v>21885.3</v>
      </c>
      <c r="AA477" s="160">
        <f>X477*Dane!$D$8</f>
        <v>43770.6</v>
      </c>
      <c r="AB477" s="89"/>
      <c r="AC477" s="17"/>
      <c r="AD477" s="17"/>
    </row>
    <row r="478" spans="1:30" ht="29.25" customHeight="1">
      <c r="A478" s="178">
        <f t="shared" si="163"/>
        <v>475</v>
      </c>
      <c r="B478" s="11" t="s">
        <v>99</v>
      </c>
      <c r="C478" s="24" t="s">
        <v>320</v>
      </c>
      <c r="D478" s="30" t="s">
        <v>673</v>
      </c>
      <c r="E478" s="85"/>
      <c r="F478" s="12">
        <v>40</v>
      </c>
      <c r="G478" s="13">
        <v>30.6</v>
      </c>
      <c r="H478" s="13">
        <v>12.3</v>
      </c>
      <c r="I478" s="32">
        <v>29699.288685000003</v>
      </c>
      <c r="J478" s="14">
        <v>0</v>
      </c>
      <c r="K478" s="14">
        <f>F478*Dane!$C$14+G478*Dane!$C$15+H478*Dane!$C$16</f>
        <v>2797.2000000000003</v>
      </c>
      <c r="L478" s="41">
        <f>F478*Dane!$F$14+G478*Dane!$F$15+H478*Dane!$F$17</f>
        <v>814.5</v>
      </c>
      <c r="M478" s="41">
        <f>F478*Dane!$H$14+G478*Dane!$H$15+H478*Dane!$H$16+(F478+G478+H478)*Dane!$C$22</f>
        <v>5968.8</v>
      </c>
      <c r="N478" s="15">
        <f t="shared" si="164"/>
        <v>39279.788685000007</v>
      </c>
      <c r="O478" s="14">
        <f>IF(B478="W",N478*Dane!$D$2,N478*Dane!$H$2)</f>
        <v>7855.9577370000015</v>
      </c>
      <c r="P478" s="14">
        <f t="shared" si="158"/>
        <v>47135.746422000011</v>
      </c>
      <c r="Q478" s="14">
        <f>IF(B478="W",N478*Dane!$C$23,N478*Dane!$C$23)</f>
        <v>0</v>
      </c>
      <c r="R478" s="14">
        <f>IF(B478="W",(N478*Dane!$D$3)-Q478,(N478*Dane!$H$3)-Q478)</f>
        <v>0</v>
      </c>
      <c r="S478" s="14">
        <f t="shared" si="165"/>
        <v>47135.746422000011</v>
      </c>
      <c r="T478" s="14">
        <f t="shared" si="159"/>
        <v>4713.5746422000011</v>
      </c>
      <c r="U478" s="14">
        <f t="shared" si="160"/>
        <v>9427.1492844000022</v>
      </c>
      <c r="V478" s="33">
        <f t="shared" si="161"/>
        <v>51849.321064200012</v>
      </c>
      <c r="W478" s="34">
        <f t="shared" si="162"/>
        <v>56562.895706400013</v>
      </c>
      <c r="X478" s="49">
        <v>74858</v>
      </c>
      <c r="Y478" s="159">
        <f>X478*Dane!$D$6</f>
        <v>11228.699999999999</v>
      </c>
      <c r="Z478" s="35">
        <f>X478*Dane!$D$7</f>
        <v>22457.399999999998</v>
      </c>
      <c r="AA478" s="160">
        <f>X478*Dane!$D$8</f>
        <v>44914.799999999996</v>
      </c>
      <c r="AB478" s="89"/>
      <c r="AC478" s="17"/>
      <c r="AD478" s="17"/>
    </row>
    <row r="479" spans="1:30" ht="29.25" customHeight="1">
      <c r="A479" s="178">
        <f t="shared" si="163"/>
        <v>476</v>
      </c>
      <c r="B479" s="11" t="s">
        <v>99</v>
      </c>
      <c r="C479" s="24" t="s">
        <v>321</v>
      </c>
      <c r="D479" s="30" t="s">
        <v>674</v>
      </c>
      <c r="E479" s="85"/>
      <c r="F479" s="12">
        <v>40</v>
      </c>
      <c r="G479" s="13">
        <v>30.6</v>
      </c>
      <c r="H479" s="13">
        <v>12.3</v>
      </c>
      <c r="I479" s="32">
        <v>32143.161270000001</v>
      </c>
      <c r="J479" s="14">
        <v>0</v>
      </c>
      <c r="K479" s="14">
        <f>F479*Dane!$C$14+G479*Dane!$C$15+H479*Dane!$C$16</f>
        <v>2797.2000000000003</v>
      </c>
      <c r="L479" s="41">
        <f>F479*Dane!$F$14+G479*Dane!$F$15+H479*Dane!$F$17</f>
        <v>814.5</v>
      </c>
      <c r="M479" s="41">
        <f>F479*Dane!$H$14+G479*Dane!$H$15+H479*Dane!$H$16+(F479+G479+H479)*Dane!$C$22</f>
        <v>5968.8</v>
      </c>
      <c r="N479" s="15">
        <f t="shared" si="164"/>
        <v>41723.661270000004</v>
      </c>
      <c r="O479" s="14">
        <f>IF(B479="W",N479*Dane!$D$2,N479*Dane!$H$2)</f>
        <v>8344.7322540000005</v>
      </c>
      <c r="P479" s="14">
        <f t="shared" si="158"/>
        <v>50068.393524000006</v>
      </c>
      <c r="Q479" s="14">
        <f>IF(B479="W",N479*Dane!$C$23,N479*Dane!$C$23)</f>
        <v>0</v>
      </c>
      <c r="R479" s="14">
        <f>IF(B479="W",(N479*Dane!$D$3)-Q479,(N479*Dane!$H$3)-Q479)</f>
        <v>0</v>
      </c>
      <c r="S479" s="14">
        <f t="shared" si="165"/>
        <v>50068.393524000006</v>
      </c>
      <c r="T479" s="14">
        <f t="shared" si="159"/>
        <v>5006.8393524000012</v>
      </c>
      <c r="U479" s="14">
        <f t="shared" si="160"/>
        <v>10013.678704800002</v>
      </c>
      <c r="V479" s="33">
        <f t="shared" si="161"/>
        <v>55075.232876400005</v>
      </c>
      <c r="W479" s="34">
        <f t="shared" si="162"/>
        <v>60082.072228800011</v>
      </c>
      <c r="X479" s="49">
        <v>78672</v>
      </c>
      <c r="Y479" s="159">
        <f>X479*Dane!$D$6</f>
        <v>11800.8</v>
      </c>
      <c r="Z479" s="35">
        <f>X479*Dane!$D$7</f>
        <v>23601.599999999999</v>
      </c>
      <c r="AA479" s="160">
        <f>X479*Dane!$D$8</f>
        <v>47203.199999999997</v>
      </c>
      <c r="AB479" s="89"/>
      <c r="AC479" s="17"/>
      <c r="AD479" s="17"/>
    </row>
    <row r="480" spans="1:30" ht="29.25" customHeight="1">
      <c r="A480" s="178">
        <f t="shared" si="163"/>
        <v>477</v>
      </c>
      <c r="B480" s="11" t="s">
        <v>99</v>
      </c>
      <c r="C480" s="24" t="s">
        <v>322</v>
      </c>
      <c r="D480" s="30" t="s">
        <v>675</v>
      </c>
      <c r="E480" s="85"/>
      <c r="F480" s="12">
        <v>40</v>
      </c>
      <c r="G480" s="13">
        <v>30.6</v>
      </c>
      <c r="H480" s="13">
        <v>12.3</v>
      </c>
      <c r="I480" s="32">
        <v>27255.406035</v>
      </c>
      <c r="J480" s="14">
        <v>0</v>
      </c>
      <c r="K480" s="14">
        <f>F480*Dane!$C$14+G480*Dane!$C$15+H480*Dane!$C$16</f>
        <v>2797.2000000000003</v>
      </c>
      <c r="L480" s="41">
        <f>F480*Dane!$F$14+G480*Dane!$F$15+H480*Dane!$F$17</f>
        <v>814.5</v>
      </c>
      <c r="M480" s="41">
        <f>F480*Dane!$H$14+G480*Dane!$H$15+H480*Dane!$H$16+(F480+G480+H480)*Dane!$C$22</f>
        <v>5968.8</v>
      </c>
      <c r="N480" s="15">
        <f t="shared" si="164"/>
        <v>36835.906035</v>
      </c>
      <c r="O480" s="14">
        <f>IF(B480="W",N480*Dane!$D$2,N480*Dane!$H$2)</f>
        <v>7367.1812070000005</v>
      </c>
      <c r="P480" s="14">
        <f t="shared" si="158"/>
        <v>44203.087242000001</v>
      </c>
      <c r="Q480" s="14">
        <f>IF(B480="W",N480*Dane!$C$23,N480*Dane!$C$23)</f>
        <v>0</v>
      </c>
      <c r="R480" s="14">
        <f>IF(B480="W",(N480*Dane!$D$3)-Q480,(N480*Dane!$H$3)-Q480)</f>
        <v>0</v>
      </c>
      <c r="S480" s="14">
        <f t="shared" si="165"/>
        <v>44203.087242000001</v>
      </c>
      <c r="T480" s="14">
        <f t="shared" si="159"/>
        <v>4420.3087242000001</v>
      </c>
      <c r="U480" s="14">
        <f t="shared" si="160"/>
        <v>8840.6174484000003</v>
      </c>
      <c r="V480" s="33">
        <f t="shared" si="161"/>
        <v>48623.395966199998</v>
      </c>
      <c r="W480" s="34">
        <f t="shared" si="162"/>
        <v>53043.704690400002</v>
      </c>
      <c r="X480" s="49">
        <v>71043</v>
      </c>
      <c r="Y480" s="159">
        <f>X480*Dane!$D$6</f>
        <v>10656.449999999999</v>
      </c>
      <c r="Z480" s="35">
        <f>X480*Dane!$D$7</f>
        <v>21312.899999999998</v>
      </c>
      <c r="AA480" s="160">
        <f>X480*Dane!$D$8</f>
        <v>42625.799999999996</v>
      </c>
      <c r="AB480" s="89"/>
      <c r="AC480" s="17"/>
      <c r="AD480" s="17"/>
    </row>
    <row r="481" spans="1:30" ht="29.25" customHeight="1">
      <c r="A481" s="178">
        <f t="shared" si="163"/>
        <v>478</v>
      </c>
      <c r="B481" s="11" t="s">
        <v>99</v>
      </c>
      <c r="C481" s="24" t="s">
        <v>323</v>
      </c>
      <c r="D481" s="30" t="s">
        <v>676</v>
      </c>
      <c r="E481" s="85"/>
      <c r="F481" s="12">
        <v>40</v>
      </c>
      <c r="G481" s="13">
        <v>30.6</v>
      </c>
      <c r="H481" s="13">
        <v>12.3</v>
      </c>
      <c r="I481" s="32">
        <v>32112.20133</v>
      </c>
      <c r="J481" s="14">
        <v>0</v>
      </c>
      <c r="K481" s="14">
        <f>F481*Dane!$C$14+G481*Dane!$C$15+H481*Dane!$C$16</f>
        <v>2797.2000000000003</v>
      </c>
      <c r="L481" s="41">
        <f>F481*Dane!$F$14+G481*Dane!$F$15+H481*Dane!$F$17</f>
        <v>814.5</v>
      </c>
      <c r="M481" s="41">
        <f>F481*Dane!$H$14+G481*Dane!$H$15+H481*Dane!$H$16+(F481+G481+H481)*Dane!$C$22</f>
        <v>5968.8</v>
      </c>
      <c r="N481" s="15">
        <f t="shared" si="164"/>
        <v>41692.701330000004</v>
      </c>
      <c r="O481" s="14">
        <f>IF(B481="W",N481*Dane!$D$2,N481*Dane!$H$2)</f>
        <v>8338.5402660000018</v>
      </c>
      <c r="P481" s="14">
        <f t="shared" si="158"/>
        <v>50031.241596000007</v>
      </c>
      <c r="Q481" s="14">
        <f>IF(B481="W",N481*Dane!$C$23,N481*Dane!$C$23)</f>
        <v>0</v>
      </c>
      <c r="R481" s="14">
        <f>IF(B481="W",(N481*Dane!$D$3)-Q481,(N481*Dane!$H$3)-Q481)</f>
        <v>0</v>
      </c>
      <c r="S481" s="14">
        <f t="shared" si="165"/>
        <v>50031.241596000007</v>
      </c>
      <c r="T481" s="14">
        <f t="shared" si="159"/>
        <v>5003.1241596000009</v>
      </c>
      <c r="U481" s="14">
        <f t="shared" si="160"/>
        <v>10006.248319200002</v>
      </c>
      <c r="V481" s="33">
        <f t="shared" si="161"/>
        <v>55034.365755600011</v>
      </c>
      <c r="W481" s="34">
        <f t="shared" si="162"/>
        <v>60037.489915200007</v>
      </c>
      <c r="X481" s="49">
        <v>78625</v>
      </c>
      <c r="Y481" s="159">
        <f>X481*Dane!$D$6</f>
        <v>11793.75</v>
      </c>
      <c r="Z481" s="35">
        <f>X481*Dane!$D$7</f>
        <v>23587.5</v>
      </c>
      <c r="AA481" s="160">
        <f>X481*Dane!$D$8</f>
        <v>47175</v>
      </c>
      <c r="AB481" s="89"/>
      <c r="AC481" s="17"/>
      <c r="AD481" s="17"/>
    </row>
    <row r="482" spans="1:30" ht="29.25" customHeight="1">
      <c r="A482" s="178">
        <f t="shared" si="163"/>
        <v>479</v>
      </c>
      <c r="B482" s="11" t="s">
        <v>99</v>
      </c>
      <c r="C482" s="24" t="s">
        <v>808</v>
      </c>
      <c r="D482" s="30" t="s">
        <v>813</v>
      </c>
      <c r="E482" s="85"/>
      <c r="F482" s="12">
        <v>40</v>
      </c>
      <c r="G482" s="13">
        <v>21.5</v>
      </c>
      <c r="H482" s="13">
        <v>12.25</v>
      </c>
      <c r="I482" s="32">
        <v>28739.480220000001</v>
      </c>
      <c r="J482" s="14">
        <v>0</v>
      </c>
      <c r="K482" s="14">
        <f>F482*Dane!$C$14+G482*Dane!$C$15+H482*Dane!$C$16</f>
        <v>2495</v>
      </c>
      <c r="L482" s="41">
        <f>F482*Dane!$F$14+G482*Dane!$F$15+H482*Dane!$F$17</f>
        <v>768.75</v>
      </c>
      <c r="M482" s="41">
        <f>F482*Dane!$H$14+G482*Dane!$H$15+H482*Dane!$H$16+(F482+G482+H482)*Dane!$C$22</f>
        <v>5310</v>
      </c>
      <c r="N482" s="15">
        <f t="shared" si="164"/>
        <v>37313.230219999998</v>
      </c>
      <c r="O482" s="14">
        <f>IF(B482="W",N482*Dane!$D$2,N482*Dane!$H$2)</f>
        <v>7462.6460440000001</v>
      </c>
      <c r="P482" s="14">
        <f>SUM(N482:O482)</f>
        <v>44775.876263999999</v>
      </c>
      <c r="Q482" s="14">
        <f>IF(B482="W",N482*Dane!$C$23,N482*Dane!$C$23)</f>
        <v>0</v>
      </c>
      <c r="R482" s="14">
        <f>IF(B482="W",(N482*Dane!$D$3)-Q482,(N482*Dane!$H$3)-Q482)</f>
        <v>0</v>
      </c>
      <c r="S482" s="14">
        <f t="shared" si="165"/>
        <v>44775.876263999999</v>
      </c>
      <c r="T482" s="14">
        <f>S482*0.1</f>
        <v>4477.5876263999999</v>
      </c>
      <c r="U482" s="14">
        <f>S482*0.2</f>
        <v>8955.1752527999997</v>
      </c>
      <c r="V482" s="33">
        <f>SUM(S482:T482)</f>
        <v>49253.463890400002</v>
      </c>
      <c r="W482" s="34">
        <f>SUM(S482,U482)</f>
        <v>53731.051516799998</v>
      </c>
      <c r="X482" s="49">
        <v>64123</v>
      </c>
      <c r="Y482" s="159">
        <f>X482*Dane!$D$6</f>
        <v>9618.4499999999989</v>
      </c>
      <c r="Z482" s="35">
        <f>X482*Dane!$D$7</f>
        <v>19236.899999999998</v>
      </c>
      <c r="AA482" s="160">
        <f>X482*Dane!$D$8</f>
        <v>38473.799999999996</v>
      </c>
      <c r="AB482" s="89"/>
      <c r="AC482" s="17"/>
      <c r="AD482" s="17"/>
    </row>
    <row r="483" spans="1:30" ht="29.25" customHeight="1">
      <c r="A483" s="178">
        <f t="shared" si="163"/>
        <v>480</v>
      </c>
      <c r="B483" s="11" t="s">
        <v>99</v>
      </c>
      <c r="C483" s="24" t="s">
        <v>809</v>
      </c>
      <c r="D483" s="30" t="s">
        <v>814</v>
      </c>
      <c r="E483" s="85"/>
      <c r="F483" s="12">
        <v>40</v>
      </c>
      <c r="G483" s="13">
        <v>23</v>
      </c>
      <c r="H483" s="13">
        <v>12.25</v>
      </c>
      <c r="I483" s="32">
        <v>28974.336930000001</v>
      </c>
      <c r="J483" s="14">
        <v>0</v>
      </c>
      <c r="K483" s="14">
        <f>F483*Dane!$C$14+G483*Dane!$C$15+H483*Dane!$C$16</f>
        <v>2544.5</v>
      </c>
      <c r="L483" s="41">
        <f>F483*Dane!$F$14+G483*Dane!$F$15+H483*Dane!$F$17</f>
        <v>776.25</v>
      </c>
      <c r="M483" s="41">
        <f>F483*Dane!$H$14+G483*Dane!$H$15+H483*Dane!$H$16+(F483+G483+H483)*Dane!$C$22</f>
        <v>5418</v>
      </c>
      <c r="N483" s="15">
        <f t="shared" si="164"/>
        <v>37713.086930000005</v>
      </c>
      <c r="O483" s="14">
        <f>IF(B483="W",N483*Dane!$D$2,N483*Dane!$H$2)</f>
        <v>7542.6173860000017</v>
      </c>
      <c r="P483" s="14">
        <f>SUM(N483:O483)</f>
        <v>45255.704316000003</v>
      </c>
      <c r="Q483" s="14">
        <f>IF(B483="W",N483*Dane!$C$23,N483*Dane!$C$23)</f>
        <v>0</v>
      </c>
      <c r="R483" s="14">
        <f>IF(B483="W",(N483*Dane!$D$3)-Q483,(N483*Dane!$H$3)-Q483)</f>
        <v>0</v>
      </c>
      <c r="S483" s="14">
        <f t="shared" si="165"/>
        <v>45255.704316000003</v>
      </c>
      <c r="T483" s="14">
        <f>S483*0.1</f>
        <v>4525.5704316000001</v>
      </c>
      <c r="U483" s="14">
        <f>S483*0.2</f>
        <v>9051.1408632000002</v>
      </c>
      <c r="V483" s="33">
        <f>SUM(S483:T483)</f>
        <v>49781.2747476</v>
      </c>
      <c r="W483" s="34">
        <f>SUM(S483,U483)</f>
        <v>54306.845179200005</v>
      </c>
      <c r="X483" s="49">
        <v>64849</v>
      </c>
      <c r="Y483" s="159">
        <f>X483*Dane!$D$6</f>
        <v>9727.35</v>
      </c>
      <c r="Z483" s="35">
        <f>X483*Dane!$D$7</f>
        <v>19454.7</v>
      </c>
      <c r="AA483" s="160">
        <f>X483*Dane!$D$8</f>
        <v>38909.4</v>
      </c>
      <c r="AB483" s="89"/>
      <c r="AC483" s="17"/>
      <c r="AD483" s="17"/>
    </row>
    <row r="484" spans="1:30" ht="29.25" customHeight="1">
      <c r="A484" s="178">
        <f t="shared" si="163"/>
        <v>481</v>
      </c>
      <c r="B484" s="11" t="s">
        <v>99</v>
      </c>
      <c r="C484" s="24" t="s">
        <v>810</v>
      </c>
      <c r="D484" s="30" t="s">
        <v>815</v>
      </c>
      <c r="E484" s="85"/>
      <c r="F484" s="12">
        <v>40</v>
      </c>
      <c r="G484" s="13">
        <v>31</v>
      </c>
      <c r="H484" s="13">
        <v>12.75</v>
      </c>
      <c r="I484" s="32">
        <v>31694.242140000002</v>
      </c>
      <c r="J484" s="14">
        <v>0</v>
      </c>
      <c r="K484" s="14">
        <f>F484*Dane!$C$14+G484*Dane!$C$15+H484*Dane!$C$16</f>
        <v>2827.5</v>
      </c>
      <c r="L484" s="41">
        <f>F484*Dane!$F$14+G484*Dane!$F$15+H484*Dane!$F$17</f>
        <v>818.75</v>
      </c>
      <c r="M484" s="41">
        <f>F484*Dane!$H$14+G484*Dane!$H$15+H484*Dane!$H$16+(F484+G484+H484)*Dane!$C$22</f>
        <v>6030</v>
      </c>
      <c r="N484" s="15">
        <f t="shared" si="164"/>
        <v>41370.492140000002</v>
      </c>
      <c r="O484" s="14">
        <f>IF(B484="W",N484*Dane!$D$2,N484*Dane!$H$2)</f>
        <v>8274.0984280000011</v>
      </c>
      <c r="P484" s="14">
        <f>SUM(N484:O484)</f>
        <v>49644.590568</v>
      </c>
      <c r="Q484" s="14">
        <f>IF(B484="W",N484*Dane!$C$23,N484*Dane!$C$23)</f>
        <v>0</v>
      </c>
      <c r="R484" s="14">
        <f>IF(B484="W",(N484*Dane!$D$3)-Q484,(N484*Dane!$H$3)-Q484)</f>
        <v>0</v>
      </c>
      <c r="S484" s="14">
        <f t="shared" si="165"/>
        <v>49644.590568</v>
      </c>
      <c r="T484" s="14">
        <f>S484*0.1</f>
        <v>4964.4590568000003</v>
      </c>
      <c r="U484" s="14">
        <f>S484*0.2</f>
        <v>9928.9181136000007</v>
      </c>
      <c r="V484" s="33">
        <f>SUM(S484:T484)</f>
        <v>54609.049624799998</v>
      </c>
      <c r="W484" s="34">
        <f>SUM(S484,U484)</f>
        <v>59573.508681599997</v>
      </c>
      <c r="X484" s="49">
        <v>71199</v>
      </c>
      <c r="Y484" s="159">
        <f>X484*Dane!$D$6</f>
        <v>10679.85</v>
      </c>
      <c r="Z484" s="35">
        <f>X484*Dane!$D$7</f>
        <v>21359.7</v>
      </c>
      <c r="AA484" s="160">
        <f>X484*Dane!$D$8</f>
        <v>42719.4</v>
      </c>
      <c r="AB484" s="89"/>
      <c r="AC484" s="17"/>
      <c r="AD484" s="17"/>
    </row>
    <row r="485" spans="1:30" ht="29.25" customHeight="1">
      <c r="A485" s="178">
        <f t="shared" si="163"/>
        <v>482</v>
      </c>
      <c r="B485" s="11" t="s">
        <v>99</v>
      </c>
      <c r="C485" s="24" t="s">
        <v>811</v>
      </c>
      <c r="D485" s="30" t="s">
        <v>816</v>
      </c>
      <c r="E485" s="85"/>
      <c r="F485" s="12">
        <v>40</v>
      </c>
      <c r="G485" s="13">
        <v>19.5</v>
      </c>
      <c r="H485" s="13">
        <v>11.75</v>
      </c>
      <c r="I485" s="32">
        <v>28869.670995</v>
      </c>
      <c r="J485" s="14">
        <v>0</v>
      </c>
      <c r="K485" s="14">
        <f>F485*Dane!$C$14+G485*Dane!$C$15+H485*Dane!$C$16</f>
        <v>2410</v>
      </c>
      <c r="L485" s="41">
        <f>F485*Dane!$F$14+G485*Dane!$F$15+H485*Dane!$F$17</f>
        <v>756.25</v>
      </c>
      <c r="M485" s="41">
        <f>F485*Dane!$H$14+G485*Dane!$H$15+H485*Dane!$H$16+(F485+G485+H485)*Dane!$C$22</f>
        <v>5130</v>
      </c>
      <c r="N485" s="15">
        <f t="shared" si="164"/>
        <v>37165.920995</v>
      </c>
      <c r="O485" s="14">
        <f>IF(B485="W",N485*Dane!$D$2,N485*Dane!$H$2)</f>
        <v>7433.1841990000003</v>
      </c>
      <c r="P485" s="14">
        <f>SUM(N485:O485)</f>
        <v>44599.105194000003</v>
      </c>
      <c r="Q485" s="14">
        <f>IF(B485="W",N485*Dane!$C$23,N485*Dane!$C$23)</f>
        <v>0</v>
      </c>
      <c r="R485" s="14">
        <f>IF(B485="W",(N485*Dane!$D$3)-Q485,(N485*Dane!$H$3)-Q485)</f>
        <v>0</v>
      </c>
      <c r="S485" s="14">
        <f t="shared" si="165"/>
        <v>44599.105194000003</v>
      </c>
      <c r="T485" s="14">
        <f>S485*0.1</f>
        <v>4459.9105194000003</v>
      </c>
      <c r="U485" s="14">
        <f>S485*0.2</f>
        <v>8919.8210388000007</v>
      </c>
      <c r="V485" s="33">
        <f>SUM(S485:T485)</f>
        <v>49059.015713400004</v>
      </c>
      <c r="W485" s="34">
        <f>SUM(S485,U485)</f>
        <v>53518.926232800004</v>
      </c>
      <c r="X485" s="49">
        <v>63759</v>
      </c>
      <c r="Y485" s="159">
        <f>X485*Dane!$D$6</f>
        <v>9563.85</v>
      </c>
      <c r="Z485" s="35">
        <f>X485*Dane!$D$7</f>
        <v>19127.7</v>
      </c>
      <c r="AA485" s="160">
        <f>X485*Dane!$D$8</f>
        <v>38255.4</v>
      </c>
      <c r="AB485" s="89"/>
      <c r="AC485" s="17"/>
      <c r="AD485" s="17"/>
    </row>
    <row r="486" spans="1:30" ht="29.25" customHeight="1">
      <c r="A486" s="178">
        <f t="shared" si="163"/>
        <v>483</v>
      </c>
      <c r="B486" s="11" t="s">
        <v>99</v>
      </c>
      <c r="C486" s="24" t="s">
        <v>812</v>
      </c>
      <c r="D486" s="30" t="s">
        <v>817</v>
      </c>
      <c r="E486" s="85"/>
      <c r="F486" s="12">
        <v>40</v>
      </c>
      <c r="G486" s="13">
        <v>21.5</v>
      </c>
      <c r="H486" s="13">
        <v>12.25</v>
      </c>
      <c r="I486" s="32">
        <v>29885.84346</v>
      </c>
      <c r="J486" s="14">
        <v>0</v>
      </c>
      <c r="K486" s="14">
        <f>F486*Dane!$C$14+G486*Dane!$C$15+H486*Dane!$C$16</f>
        <v>2495</v>
      </c>
      <c r="L486" s="41">
        <f>F486*Dane!$F$14+G486*Dane!$F$15+H486*Dane!$F$17</f>
        <v>768.75</v>
      </c>
      <c r="M486" s="41">
        <f>F486*Dane!$H$14+G486*Dane!$H$15+H486*Dane!$H$16+(F486+G486+H486)*Dane!$C$22</f>
        <v>5310</v>
      </c>
      <c r="N486" s="15">
        <f t="shared" si="164"/>
        <v>38459.593460000004</v>
      </c>
      <c r="O486" s="14">
        <f>IF(B486="W",N486*Dane!$D$2,N486*Dane!$H$2)</f>
        <v>7691.9186920000011</v>
      </c>
      <c r="P486" s="14">
        <f>SUM(N486:O486)</f>
        <v>46151.512152000003</v>
      </c>
      <c r="Q486" s="14">
        <f>IF(B486="W",N486*Dane!$C$23,N486*Dane!$C$23)</f>
        <v>0</v>
      </c>
      <c r="R486" s="14">
        <f>IF(B486="W",(N486*Dane!$D$3)-Q486,(N486*Dane!$H$3)-Q486)</f>
        <v>0</v>
      </c>
      <c r="S486" s="14">
        <f t="shared" si="165"/>
        <v>46151.512152000003</v>
      </c>
      <c r="T486" s="14">
        <f>S486*0.1</f>
        <v>4615.1512152000005</v>
      </c>
      <c r="U486" s="14">
        <f>S486*0.2</f>
        <v>9230.302430400001</v>
      </c>
      <c r="V486" s="33">
        <f>SUM(S486:T486)</f>
        <v>50766.663367200003</v>
      </c>
      <c r="W486" s="34">
        <f>SUM(S486,U486)</f>
        <v>55381.814582400002</v>
      </c>
      <c r="X486" s="49">
        <v>65971</v>
      </c>
      <c r="Y486" s="159">
        <f>X486*Dane!$D$6</f>
        <v>9895.65</v>
      </c>
      <c r="Z486" s="35">
        <f>X486*Dane!$D$7</f>
        <v>19791.3</v>
      </c>
      <c r="AA486" s="160">
        <f>X486*Dane!$D$8</f>
        <v>39582.6</v>
      </c>
      <c r="AB486" s="89"/>
      <c r="AC486" s="17"/>
      <c r="AD486" s="17"/>
    </row>
    <row r="487" spans="1:30" ht="29.25" customHeight="1">
      <c r="A487" s="178">
        <f t="shared" si="163"/>
        <v>484</v>
      </c>
      <c r="B487" s="11" t="s">
        <v>99</v>
      </c>
      <c r="C487" s="24" t="s">
        <v>324</v>
      </c>
      <c r="D487" s="30" t="s">
        <v>677</v>
      </c>
      <c r="E487" s="85"/>
      <c r="F487" s="12">
        <v>27</v>
      </c>
      <c r="G487" s="13">
        <v>44</v>
      </c>
      <c r="H487" s="13">
        <v>16.5</v>
      </c>
      <c r="I487" s="32">
        <v>20934.53571</v>
      </c>
      <c r="J487" s="14">
        <v>80</v>
      </c>
      <c r="K487" s="14">
        <f>F487*Dane!$C$14+G487*Dane!$C$15+H487*Dane!$C$16</f>
        <v>2970</v>
      </c>
      <c r="L487" s="41">
        <f>F487*Dane!$F$14+G487*Dane!$F$15+H487*Dane!$F$17</f>
        <v>707.5</v>
      </c>
      <c r="M487" s="41">
        <f>F487*Dane!$H$14+G487*Dane!$H$15+H487*Dane!$H$16+(F487+G487+H487)*Dane!$C$22</f>
        <v>6300</v>
      </c>
      <c r="N487" s="15">
        <f t="shared" si="164"/>
        <v>30992.03571</v>
      </c>
      <c r="O487" s="14">
        <f>IF(B487="W",N487*Dane!$D$2,N487*Dane!$H$2)</f>
        <v>6198.407142</v>
      </c>
      <c r="P487" s="14">
        <f t="shared" si="158"/>
        <v>37190.442852</v>
      </c>
      <c r="Q487" s="14">
        <f>IF(B487="W",N487*Dane!$C$23,N487*Dane!$C$23)</f>
        <v>0</v>
      </c>
      <c r="R487" s="14">
        <f>IF(B487="W",(N487*Dane!$D$3)-Q487,(N487*Dane!$H$3)-Q487)</f>
        <v>0</v>
      </c>
      <c r="S487" s="14">
        <f t="shared" si="165"/>
        <v>37190.442852</v>
      </c>
      <c r="T487" s="14">
        <f t="shared" si="159"/>
        <v>3719.0442852000001</v>
      </c>
      <c r="U487" s="14">
        <f t="shared" si="160"/>
        <v>7438.0885704000002</v>
      </c>
      <c r="V487" s="33">
        <f t="shared" si="161"/>
        <v>40909.487137199998</v>
      </c>
      <c r="W487" s="34">
        <f t="shared" si="162"/>
        <v>44628.531422400003</v>
      </c>
      <c r="X487" s="49">
        <v>58704</v>
      </c>
      <c r="Y487" s="159">
        <f>X487*Dane!$D$6</f>
        <v>8805.6</v>
      </c>
      <c r="Z487" s="35">
        <f>X487*Dane!$D$7</f>
        <v>17611.2</v>
      </c>
      <c r="AA487" s="160">
        <f>X487*Dane!$D$8</f>
        <v>35222.400000000001</v>
      </c>
      <c r="AB487" s="89"/>
      <c r="AC487" s="17"/>
      <c r="AD487" s="17"/>
    </row>
    <row r="488" spans="1:30" ht="29.25" customHeight="1">
      <c r="A488" s="178">
        <f t="shared" si="163"/>
        <v>485</v>
      </c>
      <c r="B488" s="11" t="s">
        <v>99</v>
      </c>
      <c r="C488" s="24" t="s">
        <v>325</v>
      </c>
      <c r="D488" s="30" t="s">
        <v>678</v>
      </c>
      <c r="E488" s="85"/>
      <c r="F488" s="12">
        <v>27</v>
      </c>
      <c r="G488" s="13">
        <v>44</v>
      </c>
      <c r="H488" s="13">
        <v>16.5</v>
      </c>
      <c r="I488" s="32">
        <v>21289.065270000003</v>
      </c>
      <c r="J488" s="14">
        <v>80</v>
      </c>
      <c r="K488" s="14">
        <f>F488*Dane!$C$14+G488*Dane!$C$15+H488*Dane!$C$16</f>
        <v>2970</v>
      </c>
      <c r="L488" s="41">
        <f>F488*Dane!$F$14+G488*Dane!$F$15+H488*Dane!$F$17</f>
        <v>707.5</v>
      </c>
      <c r="M488" s="41">
        <f>F488*Dane!$H$14+G488*Dane!$H$15+H488*Dane!$H$16+(F488+G488+H488)*Dane!$C$22</f>
        <v>6300</v>
      </c>
      <c r="N488" s="15">
        <f t="shared" si="164"/>
        <v>31346.565270000003</v>
      </c>
      <c r="O488" s="14">
        <f>IF(B488="W",N488*Dane!$D$2,N488*Dane!$H$2)</f>
        <v>6269.3130540000011</v>
      </c>
      <c r="P488" s="14">
        <f t="shared" si="158"/>
        <v>37615.878324000005</v>
      </c>
      <c r="Q488" s="14">
        <f>IF(B488="W",N488*Dane!$C$23,N488*Dane!$C$23)</f>
        <v>0</v>
      </c>
      <c r="R488" s="14">
        <f>IF(B488="W",(N488*Dane!$D$3)-Q488,(N488*Dane!$H$3)-Q488)</f>
        <v>0</v>
      </c>
      <c r="S488" s="14">
        <f t="shared" si="165"/>
        <v>37615.878324000005</v>
      </c>
      <c r="T488" s="14">
        <f t="shared" si="159"/>
        <v>3761.5878324000005</v>
      </c>
      <c r="U488" s="14">
        <f t="shared" si="160"/>
        <v>7523.175664800001</v>
      </c>
      <c r="V488" s="33">
        <f t="shared" si="161"/>
        <v>41377.466156400005</v>
      </c>
      <c r="W488" s="34">
        <f t="shared" si="162"/>
        <v>45139.053988800006</v>
      </c>
      <c r="X488" s="49">
        <v>60686</v>
      </c>
      <c r="Y488" s="159">
        <f>X488*Dane!$D$6</f>
        <v>9102.9</v>
      </c>
      <c r="Z488" s="35">
        <f>X488*Dane!$D$7</f>
        <v>18205.8</v>
      </c>
      <c r="AA488" s="160">
        <f>X488*Dane!$D$8</f>
        <v>36411.599999999999</v>
      </c>
      <c r="AB488" s="89"/>
      <c r="AC488" s="17"/>
      <c r="AD488" s="17"/>
    </row>
    <row r="489" spans="1:30" ht="29.25" customHeight="1">
      <c r="A489" s="178">
        <f t="shared" si="163"/>
        <v>486</v>
      </c>
      <c r="B489" s="11" t="s">
        <v>99</v>
      </c>
      <c r="C489" s="24" t="s">
        <v>326</v>
      </c>
      <c r="D489" s="30" t="s">
        <v>679</v>
      </c>
      <c r="E489" s="85"/>
      <c r="F489" s="12">
        <v>40</v>
      </c>
      <c r="G489" s="13">
        <v>38</v>
      </c>
      <c r="H489" s="13">
        <v>13.75</v>
      </c>
      <c r="I489" s="32">
        <v>33346.764165000001</v>
      </c>
      <c r="J489" s="14">
        <v>0</v>
      </c>
      <c r="K489" s="14">
        <f>F489*Dane!$C$14+G489*Dane!$C$15+H489*Dane!$C$16</f>
        <v>3096.5</v>
      </c>
      <c r="L489" s="41">
        <f>F489*Dane!$F$14+G489*Dane!$F$15+H489*Dane!$F$17</f>
        <v>858.75</v>
      </c>
      <c r="M489" s="41">
        <f>F489*Dane!$H$14+G489*Dane!$H$15+H489*Dane!$H$16+(F489+G489+H489)*Dane!$C$22</f>
        <v>6606</v>
      </c>
      <c r="N489" s="15">
        <f t="shared" si="164"/>
        <v>43908.014165000001</v>
      </c>
      <c r="O489" s="14">
        <f>IF(B489="W",N489*Dane!$D$2,N489*Dane!$H$2)</f>
        <v>8781.6028330000008</v>
      </c>
      <c r="P489" s="14">
        <f t="shared" si="158"/>
        <v>52689.616997999998</v>
      </c>
      <c r="Q489" s="14">
        <f>IF(B489="W",N489*Dane!$C$23,N489*Dane!$C$23)</f>
        <v>0</v>
      </c>
      <c r="R489" s="14">
        <f>IF(B489="W",(N489*Dane!$D$3)-Q489,(N489*Dane!$H$3)-Q489)</f>
        <v>0</v>
      </c>
      <c r="S489" s="14">
        <f t="shared" si="165"/>
        <v>52689.616997999998</v>
      </c>
      <c r="T489" s="14">
        <f t="shared" si="159"/>
        <v>5268.9616998000001</v>
      </c>
      <c r="U489" s="14">
        <f t="shared" si="160"/>
        <v>10537.9233996</v>
      </c>
      <c r="V489" s="33">
        <f t="shared" si="161"/>
        <v>57958.578697799996</v>
      </c>
      <c r="W489" s="34">
        <f t="shared" si="162"/>
        <v>63227.540397599994</v>
      </c>
      <c r="X489" s="49">
        <v>82910</v>
      </c>
      <c r="Y489" s="159">
        <f>X489*Dane!$D$6</f>
        <v>12436.5</v>
      </c>
      <c r="Z489" s="35">
        <f>X489*Dane!$D$7</f>
        <v>24873</v>
      </c>
      <c r="AA489" s="160">
        <f>X489*Dane!$D$8</f>
        <v>49746</v>
      </c>
      <c r="AB489" s="89"/>
      <c r="AC489" s="17"/>
      <c r="AD489" s="17"/>
    </row>
    <row r="490" spans="1:30" ht="29.25" customHeight="1">
      <c r="A490" s="178">
        <f t="shared" si="163"/>
        <v>487</v>
      </c>
      <c r="B490" s="11" t="s">
        <v>99</v>
      </c>
      <c r="C490" s="24" t="s">
        <v>327</v>
      </c>
      <c r="D490" s="30" t="s">
        <v>680</v>
      </c>
      <c r="E490" s="85"/>
      <c r="F490" s="12">
        <v>40</v>
      </c>
      <c r="G490" s="13">
        <v>38</v>
      </c>
      <c r="H490" s="13">
        <v>13.75</v>
      </c>
      <c r="I490" s="32">
        <v>33946.215434999998</v>
      </c>
      <c r="J490" s="14">
        <v>0</v>
      </c>
      <c r="K490" s="14">
        <f>F490*Dane!$C$14+G490*Dane!$C$15+H490*Dane!$C$16</f>
        <v>3096.5</v>
      </c>
      <c r="L490" s="41">
        <f>F490*Dane!$F$14+G490*Dane!$F$15+H490*Dane!$F$17</f>
        <v>858.75</v>
      </c>
      <c r="M490" s="41">
        <f>F490*Dane!$H$14+G490*Dane!$H$15+H490*Dane!$H$16+(F490+G490+H490)*Dane!$C$22</f>
        <v>6606</v>
      </c>
      <c r="N490" s="15">
        <f t="shared" si="164"/>
        <v>44507.465434999998</v>
      </c>
      <c r="O490" s="14">
        <f>IF(B490="W",N490*Dane!$D$2,N490*Dane!$H$2)</f>
        <v>8901.4930870000007</v>
      </c>
      <c r="P490" s="14">
        <f t="shared" si="158"/>
        <v>53408.958522000001</v>
      </c>
      <c r="Q490" s="14">
        <f>IF(B490="W",N490*Dane!$C$23,N490*Dane!$C$23)</f>
        <v>0</v>
      </c>
      <c r="R490" s="14">
        <f>IF(B490="W",(N490*Dane!$D$3)-Q490,(N490*Dane!$H$3)-Q490)</f>
        <v>0</v>
      </c>
      <c r="S490" s="14">
        <f t="shared" si="165"/>
        <v>53408.958522000001</v>
      </c>
      <c r="T490" s="14">
        <f t="shared" si="159"/>
        <v>5340.8958522000003</v>
      </c>
      <c r="U490" s="14">
        <f t="shared" si="160"/>
        <v>10681.791704400001</v>
      </c>
      <c r="V490" s="33">
        <f t="shared" si="161"/>
        <v>58749.854374200004</v>
      </c>
      <c r="W490" s="34">
        <f t="shared" si="162"/>
        <v>64090.7502264</v>
      </c>
      <c r="X490" s="49">
        <v>83845</v>
      </c>
      <c r="Y490" s="159">
        <f>X490*Dane!$D$6</f>
        <v>12576.75</v>
      </c>
      <c r="Z490" s="35">
        <f>X490*Dane!$D$7</f>
        <v>25153.5</v>
      </c>
      <c r="AA490" s="160">
        <f>X490*Dane!$D$8</f>
        <v>50307</v>
      </c>
      <c r="AB490" s="89"/>
      <c r="AC490" s="17"/>
      <c r="AD490" s="17"/>
    </row>
    <row r="491" spans="1:30" ht="29.25" customHeight="1">
      <c r="A491" s="178">
        <f t="shared" si="163"/>
        <v>488</v>
      </c>
      <c r="B491" s="11" t="s">
        <v>99</v>
      </c>
      <c r="C491" s="24" t="s">
        <v>328</v>
      </c>
      <c r="D491" s="30" t="s">
        <v>681</v>
      </c>
      <c r="E491" s="85"/>
      <c r="F491" s="12">
        <v>40</v>
      </c>
      <c r="G491" s="13">
        <v>38</v>
      </c>
      <c r="H491" s="13">
        <v>13.75</v>
      </c>
      <c r="I491" s="32">
        <v>33147.930090000002</v>
      </c>
      <c r="J491" s="14">
        <v>0</v>
      </c>
      <c r="K491" s="14">
        <f>F491*Dane!$C$14+G491*Dane!$C$15+H491*Dane!$C$16</f>
        <v>3096.5</v>
      </c>
      <c r="L491" s="41">
        <f>F491*Dane!$F$14+G491*Dane!$F$15+H491*Dane!$F$17</f>
        <v>858.75</v>
      </c>
      <c r="M491" s="41">
        <f>F491*Dane!$H$14+G491*Dane!$H$15+H491*Dane!$H$16+(F491+G491+H491)*Dane!$C$22</f>
        <v>6606</v>
      </c>
      <c r="N491" s="15">
        <f t="shared" si="164"/>
        <v>43709.180090000002</v>
      </c>
      <c r="O491" s="14">
        <f>IF(B491="W",N491*Dane!$D$2,N491*Dane!$H$2)</f>
        <v>8741.836018</v>
      </c>
      <c r="P491" s="14">
        <f t="shared" si="158"/>
        <v>52451.016108000003</v>
      </c>
      <c r="Q491" s="14">
        <f>IF(B491="W",N491*Dane!$C$23,N491*Dane!$C$23)</f>
        <v>0</v>
      </c>
      <c r="R491" s="14">
        <f>IF(B491="W",(N491*Dane!$D$3)-Q491,(N491*Dane!$H$3)-Q491)</f>
        <v>0</v>
      </c>
      <c r="S491" s="14">
        <f t="shared" si="165"/>
        <v>52451.016108000003</v>
      </c>
      <c r="T491" s="14">
        <f t="shared" si="159"/>
        <v>5245.1016108000003</v>
      </c>
      <c r="U491" s="14">
        <f t="shared" si="160"/>
        <v>10490.203221600001</v>
      </c>
      <c r="V491" s="33">
        <f t="shared" si="161"/>
        <v>57696.1177188</v>
      </c>
      <c r="W491" s="34">
        <f t="shared" si="162"/>
        <v>62941.219329600004</v>
      </c>
      <c r="X491" s="49">
        <v>82096</v>
      </c>
      <c r="Y491" s="159">
        <f>X491*Dane!$D$6</f>
        <v>12314.4</v>
      </c>
      <c r="Z491" s="35">
        <f>X491*Dane!$D$7</f>
        <v>24628.799999999999</v>
      </c>
      <c r="AA491" s="160">
        <f>X491*Dane!$D$8</f>
        <v>49257.599999999999</v>
      </c>
      <c r="AB491" s="89"/>
      <c r="AC491" s="17"/>
      <c r="AD491" s="17"/>
    </row>
    <row r="492" spans="1:30" ht="29.25" customHeight="1">
      <c r="A492" s="178">
        <f t="shared" si="163"/>
        <v>489</v>
      </c>
      <c r="B492" s="11" t="s">
        <v>99</v>
      </c>
      <c r="C492" s="24" t="s">
        <v>329</v>
      </c>
      <c r="D492" s="30" t="s">
        <v>682</v>
      </c>
      <c r="E492" s="85"/>
      <c r="F492" s="12">
        <v>40</v>
      </c>
      <c r="G492" s="13">
        <v>38</v>
      </c>
      <c r="H492" s="13">
        <v>13.75</v>
      </c>
      <c r="I492" s="32">
        <v>33747.381359999999</v>
      </c>
      <c r="J492" s="14">
        <v>0</v>
      </c>
      <c r="K492" s="14">
        <f>F492*Dane!$C$14+G492*Dane!$C$15+H492*Dane!$C$16</f>
        <v>3096.5</v>
      </c>
      <c r="L492" s="41">
        <f>F492*Dane!$F$14+G492*Dane!$F$15+H492*Dane!$F$17</f>
        <v>858.75</v>
      </c>
      <c r="M492" s="41">
        <f>F492*Dane!$H$14+G492*Dane!$H$15+H492*Dane!$H$16+(F492+G492+H492)*Dane!$C$22</f>
        <v>6606</v>
      </c>
      <c r="N492" s="15">
        <f t="shared" si="164"/>
        <v>44308.631359999999</v>
      </c>
      <c r="O492" s="14">
        <f>IF(B492="W",N492*Dane!$D$2,N492*Dane!$H$2)</f>
        <v>8861.7262719999999</v>
      </c>
      <c r="P492" s="14">
        <f t="shared" si="158"/>
        <v>53170.357631999999</v>
      </c>
      <c r="Q492" s="14">
        <f>IF(B492="W",N492*Dane!$C$23,N492*Dane!$C$23)</f>
        <v>0</v>
      </c>
      <c r="R492" s="14">
        <f>IF(B492="W",(N492*Dane!$D$3)-Q492,(N492*Dane!$H$3)-Q492)</f>
        <v>0</v>
      </c>
      <c r="S492" s="14">
        <f t="shared" si="165"/>
        <v>53170.357631999999</v>
      </c>
      <c r="T492" s="14">
        <f t="shared" si="159"/>
        <v>5317.0357632000005</v>
      </c>
      <c r="U492" s="14">
        <f t="shared" si="160"/>
        <v>10634.071526400001</v>
      </c>
      <c r="V492" s="33">
        <f t="shared" si="161"/>
        <v>58487.393395200001</v>
      </c>
      <c r="W492" s="34">
        <f t="shared" si="162"/>
        <v>63804.429158400002</v>
      </c>
      <c r="X492" s="49">
        <v>83030</v>
      </c>
      <c r="Y492" s="159">
        <f>X492*Dane!$D$6</f>
        <v>12454.5</v>
      </c>
      <c r="Z492" s="35">
        <f>X492*Dane!$D$7</f>
        <v>24909</v>
      </c>
      <c r="AA492" s="160">
        <f>X492*Dane!$D$8</f>
        <v>49818</v>
      </c>
      <c r="AB492" s="89"/>
      <c r="AC492" s="17"/>
      <c r="AD492" s="17"/>
    </row>
    <row r="493" spans="1:30" ht="29.25" customHeight="1">
      <c r="A493" s="178">
        <f t="shared" si="163"/>
        <v>490</v>
      </c>
      <c r="B493" s="11" t="s">
        <v>99</v>
      </c>
      <c r="C493" s="24" t="s">
        <v>330</v>
      </c>
      <c r="D493" s="30" t="s">
        <v>683</v>
      </c>
      <c r="E493" s="85"/>
      <c r="F493" s="12">
        <v>40</v>
      </c>
      <c r="G493" s="13">
        <v>38</v>
      </c>
      <c r="H493" s="13">
        <v>13.75</v>
      </c>
      <c r="I493" s="32">
        <v>32009.759760000001</v>
      </c>
      <c r="J493" s="14">
        <v>0</v>
      </c>
      <c r="K493" s="14">
        <f>F493*Dane!$C$14+G493*Dane!$C$15+H493*Dane!$C$16</f>
        <v>3096.5</v>
      </c>
      <c r="L493" s="41">
        <f>F493*Dane!$F$14+G493*Dane!$F$15+H493*Dane!$F$17</f>
        <v>858.75</v>
      </c>
      <c r="M493" s="41">
        <f>F493*Dane!$H$14+G493*Dane!$H$15+H493*Dane!$H$16+(F493+G493+H493)*Dane!$C$22</f>
        <v>6606</v>
      </c>
      <c r="N493" s="15">
        <f t="shared" si="164"/>
        <v>42571.009760000001</v>
      </c>
      <c r="O493" s="14">
        <f>IF(B493="W",N493*Dane!$D$2,N493*Dane!$H$2)</f>
        <v>8514.2019520000013</v>
      </c>
      <c r="P493" s="14">
        <f t="shared" si="158"/>
        <v>51085.211712000004</v>
      </c>
      <c r="Q493" s="14">
        <f>IF(B493="W",N493*Dane!$C$23,N493*Dane!$C$23)</f>
        <v>0</v>
      </c>
      <c r="R493" s="14">
        <f>IF(B493="W",(N493*Dane!$D$3)-Q493,(N493*Dane!$H$3)-Q493)</f>
        <v>0</v>
      </c>
      <c r="S493" s="14">
        <f t="shared" si="165"/>
        <v>51085.211712000004</v>
      </c>
      <c r="T493" s="14">
        <f t="shared" si="159"/>
        <v>5108.5211712000009</v>
      </c>
      <c r="U493" s="14">
        <f t="shared" si="160"/>
        <v>10217.042342400002</v>
      </c>
      <c r="V493" s="33">
        <f t="shared" si="161"/>
        <v>56193.732883200006</v>
      </c>
      <c r="W493" s="34">
        <f t="shared" si="162"/>
        <v>61302.254054400008</v>
      </c>
      <c r="X493" s="49">
        <v>83049</v>
      </c>
      <c r="Y493" s="159">
        <f>X493*Dane!$D$6</f>
        <v>12457.35</v>
      </c>
      <c r="Z493" s="35">
        <f>X493*Dane!$D$7</f>
        <v>24914.7</v>
      </c>
      <c r="AA493" s="160">
        <f>X493*Dane!$D$8</f>
        <v>49829.4</v>
      </c>
      <c r="AB493" s="89"/>
      <c r="AC493" s="17"/>
      <c r="AD493" s="17"/>
    </row>
    <row r="494" spans="1:30" ht="29.25" customHeight="1">
      <c r="A494" s="178">
        <f t="shared" si="163"/>
        <v>491</v>
      </c>
      <c r="B494" s="11" t="s">
        <v>99</v>
      </c>
      <c r="C494" s="24" t="s">
        <v>331</v>
      </c>
      <c r="D494" s="30" t="s">
        <v>684</v>
      </c>
      <c r="E494" s="85"/>
      <c r="F494" s="12">
        <v>40</v>
      </c>
      <c r="G494" s="13">
        <v>24</v>
      </c>
      <c r="H494" s="13">
        <v>11.75</v>
      </c>
      <c r="I494" s="32">
        <v>29356.686149999998</v>
      </c>
      <c r="J494" s="14">
        <v>0</v>
      </c>
      <c r="K494" s="14">
        <f>F494*Dane!$C$14+G494*Dane!$C$15+H494*Dane!$C$16</f>
        <v>2558.5</v>
      </c>
      <c r="L494" s="41">
        <f>F494*Dane!$F$14+G494*Dane!$F$15+H494*Dane!$F$17</f>
        <v>778.75</v>
      </c>
      <c r="M494" s="41">
        <f>F494*Dane!$H$14+G494*Dane!$H$15+H494*Dane!$H$16+(F494+G494+H494)*Dane!$C$22</f>
        <v>5454</v>
      </c>
      <c r="N494" s="15">
        <f t="shared" si="164"/>
        <v>38147.936149999994</v>
      </c>
      <c r="O494" s="14">
        <f>IF(B494="W",N494*Dane!$D$2,N494*Dane!$H$2)</f>
        <v>7629.5872299999992</v>
      </c>
      <c r="P494" s="14">
        <f t="shared" si="158"/>
        <v>45777.523379999991</v>
      </c>
      <c r="Q494" s="14">
        <f>IF(B494="W",N494*Dane!$C$23,N494*Dane!$C$23)</f>
        <v>0</v>
      </c>
      <c r="R494" s="14">
        <f>IF(B494="W",(N494*Dane!$D$3)-Q494,(N494*Dane!$H$3)-Q494)</f>
        <v>0</v>
      </c>
      <c r="S494" s="14">
        <f t="shared" si="165"/>
        <v>45777.523379999991</v>
      </c>
      <c r="T494" s="14">
        <f t="shared" si="159"/>
        <v>4577.7523379999993</v>
      </c>
      <c r="U494" s="14">
        <f t="shared" si="160"/>
        <v>9155.5046759999987</v>
      </c>
      <c r="V494" s="33">
        <f t="shared" si="161"/>
        <v>50355.27571799999</v>
      </c>
      <c r="W494" s="34">
        <f t="shared" si="162"/>
        <v>54933.028055999988</v>
      </c>
      <c r="X494" s="49">
        <v>71683</v>
      </c>
      <c r="Y494" s="159">
        <f>X494*Dane!$D$6</f>
        <v>10752.449999999999</v>
      </c>
      <c r="Z494" s="35">
        <f>X494*Dane!$D$7</f>
        <v>21504.899999999998</v>
      </c>
      <c r="AA494" s="160">
        <f>X494*Dane!$D$8</f>
        <v>43009.799999999996</v>
      </c>
      <c r="AB494" s="89"/>
      <c r="AC494" s="17"/>
      <c r="AD494" s="17"/>
    </row>
    <row r="495" spans="1:30" ht="29.25" customHeight="1">
      <c r="A495" s="178">
        <f t="shared" si="163"/>
        <v>492</v>
      </c>
      <c r="B495" s="11" t="s">
        <v>99</v>
      </c>
      <c r="C495" s="24" t="s">
        <v>332</v>
      </c>
      <c r="D495" s="30" t="s">
        <v>685</v>
      </c>
      <c r="E495" s="85"/>
      <c r="F495" s="12">
        <v>40</v>
      </c>
      <c r="G495" s="13">
        <v>24</v>
      </c>
      <c r="H495" s="13">
        <v>11.75</v>
      </c>
      <c r="I495" s="32">
        <v>30325.301489999998</v>
      </c>
      <c r="J495" s="14">
        <v>0</v>
      </c>
      <c r="K495" s="14">
        <f>F495*Dane!$C$14+G495*Dane!$C$15+H495*Dane!$C$16</f>
        <v>2558.5</v>
      </c>
      <c r="L495" s="41">
        <f>F495*Dane!$F$14+G495*Dane!$F$15+H495*Dane!$F$17</f>
        <v>778.75</v>
      </c>
      <c r="M495" s="41">
        <f>F495*Dane!$H$14+G495*Dane!$H$15+H495*Dane!$H$16+(F495+G495+H495)*Dane!$C$22</f>
        <v>5454</v>
      </c>
      <c r="N495" s="15">
        <f t="shared" si="164"/>
        <v>39116.551489999998</v>
      </c>
      <c r="O495" s="14">
        <f>IF(B495="W",N495*Dane!$D$2,N495*Dane!$H$2)</f>
        <v>7823.3102980000003</v>
      </c>
      <c r="P495" s="14">
        <f t="shared" si="158"/>
        <v>46939.861787999995</v>
      </c>
      <c r="Q495" s="14">
        <f>IF(B495="W",N495*Dane!$C$23,N495*Dane!$C$23)</f>
        <v>0</v>
      </c>
      <c r="R495" s="14">
        <f>IF(B495="W",(N495*Dane!$D$3)-Q495,(N495*Dane!$H$3)-Q495)</f>
        <v>0</v>
      </c>
      <c r="S495" s="14">
        <f t="shared" si="165"/>
        <v>46939.861787999995</v>
      </c>
      <c r="T495" s="14">
        <f t="shared" si="159"/>
        <v>4693.9861787999998</v>
      </c>
      <c r="U495" s="14">
        <f t="shared" si="160"/>
        <v>9387.9723575999997</v>
      </c>
      <c r="V495" s="33">
        <f t="shared" si="161"/>
        <v>51633.847966799993</v>
      </c>
      <c r="W495" s="34">
        <f t="shared" si="162"/>
        <v>56327.834145599991</v>
      </c>
      <c r="X495" s="49">
        <v>73591</v>
      </c>
      <c r="Y495" s="159">
        <f>X495*Dane!$D$6</f>
        <v>11038.65</v>
      </c>
      <c r="Z495" s="35">
        <f>X495*Dane!$D$7</f>
        <v>22077.3</v>
      </c>
      <c r="AA495" s="160">
        <f>X495*Dane!$D$8</f>
        <v>44154.6</v>
      </c>
      <c r="AB495" s="89"/>
      <c r="AC495" s="17"/>
      <c r="AD495" s="17"/>
    </row>
    <row r="496" spans="1:30" ht="29.25" customHeight="1">
      <c r="A496" s="178">
        <f t="shared" si="163"/>
        <v>493</v>
      </c>
      <c r="B496" s="11" t="s">
        <v>99</v>
      </c>
      <c r="C496" s="24" t="s">
        <v>333</v>
      </c>
      <c r="D496" s="30" t="s">
        <v>686</v>
      </c>
      <c r="E496" s="85"/>
      <c r="F496" s="12">
        <v>40</v>
      </c>
      <c r="G496" s="13">
        <v>24</v>
      </c>
      <c r="H496" s="13">
        <v>11.75</v>
      </c>
      <c r="I496" s="32">
        <v>32300.195399999997</v>
      </c>
      <c r="J496" s="14">
        <v>0</v>
      </c>
      <c r="K496" s="14">
        <f>F496*Dane!$C$14+G496*Dane!$C$15+H496*Dane!$C$16</f>
        <v>2558.5</v>
      </c>
      <c r="L496" s="41">
        <f>F496*Dane!$F$14+G496*Dane!$F$15+H496*Dane!$F$17</f>
        <v>778.75</v>
      </c>
      <c r="M496" s="41">
        <f>F496*Dane!$H$14+G496*Dane!$H$15+H496*Dane!$H$16+(F496+G496+H496)*Dane!$C$22</f>
        <v>5454</v>
      </c>
      <c r="N496" s="15">
        <f t="shared" si="164"/>
        <v>41091.445399999997</v>
      </c>
      <c r="O496" s="14">
        <f>IF(B496="W",N496*Dane!$D$2,N496*Dane!$H$2)</f>
        <v>8218.2890800000005</v>
      </c>
      <c r="P496" s="14">
        <f t="shared" si="158"/>
        <v>49309.734479999999</v>
      </c>
      <c r="Q496" s="14">
        <f>IF(B496="W",N496*Dane!$C$23,N496*Dane!$C$23)</f>
        <v>0</v>
      </c>
      <c r="R496" s="14">
        <f>IF(B496="W",(N496*Dane!$D$3)-Q496,(N496*Dane!$H$3)-Q496)</f>
        <v>0</v>
      </c>
      <c r="S496" s="14">
        <f t="shared" si="165"/>
        <v>49309.734479999999</v>
      </c>
      <c r="T496" s="14">
        <f t="shared" si="159"/>
        <v>4930.9734480000006</v>
      </c>
      <c r="U496" s="14">
        <f t="shared" si="160"/>
        <v>9861.9468960000013</v>
      </c>
      <c r="V496" s="33">
        <f t="shared" si="161"/>
        <v>54240.707928000003</v>
      </c>
      <c r="W496" s="34">
        <f t="shared" si="162"/>
        <v>59171.681376</v>
      </c>
      <c r="X496" s="49">
        <v>77405</v>
      </c>
      <c r="Y496" s="159">
        <f>X496*Dane!$D$6</f>
        <v>11610.75</v>
      </c>
      <c r="Z496" s="35">
        <f>X496*Dane!$D$7</f>
        <v>23221.5</v>
      </c>
      <c r="AA496" s="160">
        <f>X496*Dane!$D$8</f>
        <v>46443</v>
      </c>
      <c r="AB496" s="89"/>
      <c r="AC496" s="17"/>
      <c r="AD496" s="17"/>
    </row>
    <row r="497" spans="1:30" ht="29.25" customHeight="1">
      <c r="A497" s="178">
        <f t="shared" si="163"/>
        <v>494</v>
      </c>
      <c r="B497" s="11" t="s">
        <v>99</v>
      </c>
      <c r="C497" s="24" t="s">
        <v>334</v>
      </c>
      <c r="D497" s="30" t="s">
        <v>687</v>
      </c>
      <c r="E497" s="85"/>
      <c r="F497" s="12">
        <v>40</v>
      </c>
      <c r="G497" s="13">
        <v>24</v>
      </c>
      <c r="H497" s="13">
        <v>11.75</v>
      </c>
      <c r="I497" s="32">
        <v>28388.060744999999</v>
      </c>
      <c r="J497" s="14">
        <v>0</v>
      </c>
      <c r="K497" s="14">
        <f>F497*Dane!$C$14+G497*Dane!$C$15+H497*Dane!$C$16</f>
        <v>2558.5</v>
      </c>
      <c r="L497" s="41">
        <f>F497*Dane!$F$14+G497*Dane!$F$15+H497*Dane!$F$17</f>
        <v>778.75</v>
      </c>
      <c r="M497" s="41">
        <f>F497*Dane!$H$14+G497*Dane!$H$15+H497*Dane!$H$16+(F497+G497+H497)*Dane!$C$22</f>
        <v>5454</v>
      </c>
      <c r="N497" s="15">
        <f t="shared" si="164"/>
        <v>37179.310744999995</v>
      </c>
      <c r="O497" s="14">
        <f>IF(B497="W",N497*Dane!$D$2,N497*Dane!$H$2)</f>
        <v>7435.8621489999996</v>
      </c>
      <c r="P497" s="14">
        <f t="shared" si="158"/>
        <v>44615.172893999996</v>
      </c>
      <c r="Q497" s="14">
        <f>IF(B497="W",N497*Dane!$C$23,N497*Dane!$C$23)</f>
        <v>0</v>
      </c>
      <c r="R497" s="14">
        <f>IF(B497="W",(N497*Dane!$D$3)-Q497,(N497*Dane!$H$3)-Q497)</f>
        <v>0</v>
      </c>
      <c r="S497" s="14">
        <f t="shared" si="165"/>
        <v>44615.172893999996</v>
      </c>
      <c r="T497" s="14">
        <f t="shared" si="159"/>
        <v>4461.5172893999998</v>
      </c>
      <c r="U497" s="14">
        <f t="shared" si="160"/>
        <v>8923.0345787999995</v>
      </c>
      <c r="V497" s="33">
        <f t="shared" si="161"/>
        <v>49076.690183399995</v>
      </c>
      <c r="W497" s="34">
        <f t="shared" si="162"/>
        <v>53538.207472799993</v>
      </c>
      <c r="X497" s="49">
        <v>69776</v>
      </c>
      <c r="Y497" s="159">
        <f>X497*Dane!$D$6</f>
        <v>10466.4</v>
      </c>
      <c r="Z497" s="35">
        <f>X497*Dane!$D$7</f>
        <v>20932.8</v>
      </c>
      <c r="AA497" s="160">
        <f>X497*Dane!$D$8</f>
        <v>41865.599999999999</v>
      </c>
      <c r="AB497" s="89"/>
      <c r="AC497" s="17"/>
      <c r="AD497" s="17"/>
    </row>
    <row r="498" spans="1:30" ht="29.25" customHeight="1">
      <c r="A498" s="178">
        <f t="shared" si="163"/>
        <v>495</v>
      </c>
      <c r="B498" s="11" t="s">
        <v>99</v>
      </c>
      <c r="C498" s="24" t="s">
        <v>335</v>
      </c>
      <c r="D498" s="30" t="s">
        <v>688</v>
      </c>
      <c r="E498" s="85"/>
      <c r="F498" s="12">
        <v>40</v>
      </c>
      <c r="G498" s="13">
        <v>24</v>
      </c>
      <c r="H498" s="13">
        <v>11.75</v>
      </c>
      <c r="I498" s="32">
        <v>32277.066029999998</v>
      </c>
      <c r="J498" s="14">
        <v>0</v>
      </c>
      <c r="K498" s="14">
        <f>F498*Dane!$C$14+G498*Dane!$C$15+H498*Dane!$C$16</f>
        <v>2558.5</v>
      </c>
      <c r="L498" s="41">
        <f>F498*Dane!$F$14+G498*Dane!$F$15+H498*Dane!$F$17</f>
        <v>778.75</v>
      </c>
      <c r="M498" s="41">
        <f>F498*Dane!$H$14+G498*Dane!$H$15+H498*Dane!$H$16+(F498+G498+H498)*Dane!$C$22</f>
        <v>5454</v>
      </c>
      <c r="N498" s="15">
        <f t="shared" si="164"/>
        <v>41068.316030000002</v>
      </c>
      <c r="O498" s="14">
        <f>IF(B498="W",N498*Dane!$D$2,N498*Dane!$H$2)</f>
        <v>8213.6632060000011</v>
      </c>
      <c r="P498" s="14">
        <f t="shared" si="158"/>
        <v>49281.979235999999</v>
      </c>
      <c r="Q498" s="14">
        <f>IF(B498="W",N498*Dane!$C$23,N498*Dane!$C$23)</f>
        <v>0</v>
      </c>
      <c r="R498" s="14">
        <f>IF(B498="W",(N498*Dane!$D$3)-Q498,(N498*Dane!$H$3)-Q498)</f>
        <v>0</v>
      </c>
      <c r="S498" s="14">
        <f t="shared" si="165"/>
        <v>49281.979235999999</v>
      </c>
      <c r="T498" s="14">
        <f t="shared" si="159"/>
        <v>4928.1979236000006</v>
      </c>
      <c r="U498" s="14">
        <f t="shared" si="160"/>
        <v>9856.3958472000013</v>
      </c>
      <c r="V498" s="33">
        <f t="shared" si="161"/>
        <v>54210.177159600004</v>
      </c>
      <c r="W498" s="34">
        <f t="shared" si="162"/>
        <v>59138.375083200001</v>
      </c>
      <c r="X498" s="49">
        <v>77343</v>
      </c>
      <c r="Y498" s="159">
        <f>X498*Dane!$D$6</f>
        <v>11601.449999999999</v>
      </c>
      <c r="Z498" s="35">
        <f>X498*Dane!$D$7</f>
        <v>23202.899999999998</v>
      </c>
      <c r="AA498" s="160">
        <f>X498*Dane!$D$8</f>
        <v>46405.799999999996</v>
      </c>
      <c r="AB498" s="89"/>
      <c r="AC498" s="17"/>
      <c r="AD498" s="17"/>
    </row>
    <row r="499" spans="1:30" ht="29.25" customHeight="1">
      <c r="A499" s="178">
        <f t="shared" si="163"/>
        <v>496</v>
      </c>
      <c r="B499" s="11" t="s">
        <v>99</v>
      </c>
      <c r="C499" s="24" t="s">
        <v>785</v>
      </c>
      <c r="D499" s="30" t="s">
        <v>786</v>
      </c>
      <c r="E499" s="85"/>
      <c r="F499" s="12">
        <v>40</v>
      </c>
      <c r="G499" s="13">
        <v>35.5</v>
      </c>
      <c r="H499" s="13">
        <v>14.25</v>
      </c>
      <c r="I499" s="32">
        <v>33428.773784999998</v>
      </c>
      <c r="J499" s="14">
        <v>0</v>
      </c>
      <c r="K499" s="14">
        <f>F499*Dane!$C$14+G499*Dane!$C$15+H499*Dane!$C$16</f>
        <v>3033</v>
      </c>
      <c r="L499" s="41">
        <f>F499*Dane!$F$14+G499*Dane!$F$15+H499*Dane!$F$17</f>
        <v>848.75</v>
      </c>
      <c r="M499" s="41">
        <f>F499*Dane!$H$14+G499*Dane!$H$15+H499*Dane!$H$16+(F499+G499+H499)*Dane!$C$22</f>
        <v>6462</v>
      </c>
      <c r="N499" s="15">
        <f t="shared" si="164"/>
        <v>43772.523784999998</v>
      </c>
      <c r="O499" s="14">
        <f>IF(B499="W",N499*Dane!$D$2,N499*Dane!$H$2)</f>
        <v>8754.5047570000006</v>
      </c>
      <c r="P499" s="14">
        <f t="shared" ref="P499:P504" si="166">SUM(N499:O499)</f>
        <v>52527.028542</v>
      </c>
      <c r="Q499" s="14">
        <f>IF(B499="W",N499*Dane!$C$23,N499*Dane!$C$23)</f>
        <v>0</v>
      </c>
      <c r="R499" s="14">
        <f>IF(B499="W",(N499*Dane!$D$3)-Q499,(N499*Dane!$H$3)-Q499)</f>
        <v>0</v>
      </c>
      <c r="S499" s="14">
        <f t="shared" si="165"/>
        <v>52527.028542</v>
      </c>
      <c r="T499" s="14">
        <f t="shared" ref="T499:T504" si="167">S499*0.1</f>
        <v>5252.7028542000007</v>
      </c>
      <c r="U499" s="14">
        <f t="shared" ref="U499:U504" si="168">S499*0.2</f>
        <v>10505.405708400001</v>
      </c>
      <c r="V499" s="33">
        <f t="shared" ref="V499:V504" si="169">SUM(S499:T499)</f>
        <v>57779.731396200004</v>
      </c>
      <c r="W499" s="34">
        <f t="shared" ref="W499:W504" si="170">SUM(S499,U499)</f>
        <v>63032.434250400001</v>
      </c>
      <c r="X499" s="49">
        <v>75369</v>
      </c>
      <c r="Y499" s="159">
        <f>X499*Dane!$D$6</f>
        <v>11305.35</v>
      </c>
      <c r="Z499" s="35">
        <f>X499*Dane!$D$7</f>
        <v>22610.7</v>
      </c>
      <c r="AA499" s="160">
        <f>X499*Dane!$D$8</f>
        <v>45221.4</v>
      </c>
      <c r="AB499" s="89"/>
      <c r="AC499" s="17"/>
      <c r="AD499" s="17"/>
    </row>
    <row r="500" spans="1:30" ht="29.25" customHeight="1">
      <c r="A500" s="178">
        <f t="shared" si="163"/>
        <v>497</v>
      </c>
      <c r="B500" s="11" t="s">
        <v>99</v>
      </c>
      <c r="C500" s="24" t="s">
        <v>1371</v>
      </c>
      <c r="D500" s="30" t="s">
        <v>1333</v>
      </c>
      <c r="E500" s="85"/>
      <c r="F500" s="12">
        <v>0</v>
      </c>
      <c r="G500" s="13">
        <v>33</v>
      </c>
      <c r="H500" s="13">
        <v>3</v>
      </c>
      <c r="I500" s="32">
        <v>3959.93334</v>
      </c>
      <c r="J500" s="14">
        <v>0</v>
      </c>
      <c r="K500" s="14">
        <f>F500*Dane!$C$14+G500*Dane!$C$15+H500*Dane!$C$16</f>
        <v>1203</v>
      </c>
      <c r="L500" s="41">
        <f>F500*Dane!$F$14+G500*Dane!$F$15+H500*Dane!$F$17</f>
        <v>180</v>
      </c>
      <c r="M500" s="41">
        <f>F500*Dane!$H$14+G500*Dane!$H$15+H500*Dane!$H$16+(F500+G500+H500)*Dane!$C$22</f>
        <v>2592</v>
      </c>
      <c r="N500" s="15">
        <f t="shared" si="164"/>
        <v>7934.9333399999996</v>
      </c>
      <c r="O500" s="14">
        <f>IF(B500="W",N500*Dane!$D$2,N500*Dane!$H$2)</f>
        <v>1586.986668</v>
      </c>
      <c r="P500" s="14">
        <f t="shared" si="166"/>
        <v>9521.9200079999991</v>
      </c>
      <c r="Q500" s="14">
        <f>IF(B500="W",N500*Dane!$C$23,N500*Dane!$C$23)</f>
        <v>0</v>
      </c>
      <c r="R500" s="14">
        <f>IF(B500="W",(N500*Dane!$D$3)-Q500,(N500*Dane!$H$3)-Q500)</f>
        <v>0</v>
      </c>
      <c r="S500" s="14">
        <f t="shared" si="165"/>
        <v>9521.9200079999991</v>
      </c>
      <c r="T500" s="14">
        <f t="shared" si="167"/>
        <v>952.19200079999996</v>
      </c>
      <c r="U500" s="14">
        <f t="shared" si="168"/>
        <v>1904.3840015999999</v>
      </c>
      <c r="V500" s="33">
        <f t="shared" si="169"/>
        <v>10474.112008799999</v>
      </c>
      <c r="W500" s="34">
        <f t="shared" si="170"/>
        <v>11426.304009599999</v>
      </c>
      <c r="X500" s="49">
        <v>14107</v>
      </c>
      <c r="Y500" s="159">
        <f>X500*Dane!$D$6</f>
        <v>2116.0499999999997</v>
      </c>
      <c r="Z500" s="35">
        <f>X500*Dane!$D$7</f>
        <v>4232.0999999999995</v>
      </c>
      <c r="AA500" s="160">
        <f>X500*Dane!$D$8</f>
        <v>8464.1999999999989</v>
      </c>
      <c r="AB500" s="89"/>
      <c r="AC500" s="17"/>
      <c r="AD500" s="17"/>
    </row>
    <row r="501" spans="1:30" ht="29.25" customHeight="1">
      <c r="A501" s="178">
        <f t="shared" si="163"/>
        <v>498</v>
      </c>
      <c r="B501" s="11" t="s">
        <v>99</v>
      </c>
      <c r="C501" s="24" t="s">
        <v>841</v>
      </c>
      <c r="D501" s="30" t="s">
        <v>842</v>
      </c>
      <c r="E501" s="85"/>
      <c r="F501" s="12">
        <v>40</v>
      </c>
      <c r="G501" s="13">
        <v>35</v>
      </c>
      <c r="H501" s="13">
        <v>15.25</v>
      </c>
      <c r="I501" s="32">
        <v>32062.339319999999</v>
      </c>
      <c r="J501" s="14">
        <v>0</v>
      </c>
      <c r="K501" s="14">
        <f>F501*Dane!$C$14+G501*Dane!$C$15+H501*Dane!$C$16</f>
        <v>3054.5</v>
      </c>
      <c r="L501" s="41">
        <f>F501*Dane!$F$14+G501*Dane!$F$15+H501*Dane!$F$17</f>
        <v>851.25</v>
      </c>
      <c r="M501" s="41">
        <f>F501*Dane!$H$14+G501*Dane!$H$15+H501*Dane!$H$16+(F501+G501+H501)*Dane!$C$22</f>
        <v>6498</v>
      </c>
      <c r="N501" s="15">
        <f t="shared" si="164"/>
        <v>42466.089319999999</v>
      </c>
      <c r="O501" s="14">
        <f>IF(B501="W",N501*Dane!$D$2,N501*Dane!$H$2)</f>
        <v>8493.2178640000002</v>
      </c>
      <c r="P501" s="14">
        <f t="shared" si="166"/>
        <v>50959.307183999998</v>
      </c>
      <c r="Q501" s="14">
        <f>IF(B501="W",N501*Dane!$C$23,N501*Dane!$C$23)</f>
        <v>0</v>
      </c>
      <c r="R501" s="14">
        <f>IF(B501="W",(N501*Dane!$D$3)-Q501,(N501*Dane!$H$3)-Q501)</f>
        <v>0</v>
      </c>
      <c r="S501" s="14">
        <f t="shared" si="165"/>
        <v>50959.307183999998</v>
      </c>
      <c r="T501" s="14">
        <f t="shared" si="167"/>
        <v>5095.9307183999999</v>
      </c>
      <c r="U501" s="14">
        <f t="shared" si="168"/>
        <v>10191.8614368</v>
      </c>
      <c r="V501" s="33">
        <f t="shared" si="169"/>
        <v>56055.237902399997</v>
      </c>
      <c r="W501" s="34">
        <f t="shared" si="170"/>
        <v>61151.168620799996</v>
      </c>
      <c r="X501" s="49">
        <v>73271</v>
      </c>
      <c r="Y501" s="159">
        <f>X501*Dane!$D$6</f>
        <v>10990.65</v>
      </c>
      <c r="Z501" s="35">
        <f>X501*Dane!$D$7</f>
        <v>21981.3</v>
      </c>
      <c r="AA501" s="160">
        <f>X501*Dane!$D$8</f>
        <v>43962.6</v>
      </c>
      <c r="AB501" s="89"/>
      <c r="AC501" s="17"/>
      <c r="AD501" s="17"/>
    </row>
    <row r="502" spans="1:30" ht="29.25" customHeight="1">
      <c r="A502" s="178">
        <f t="shared" si="163"/>
        <v>499</v>
      </c>
      <c r="B502" s="11" t="s">
        <v>99</v>
      </c>
      <c r="C502" s="24" t="s">
        <v>837</v>
      </c>
      <c r="D502" s="30" t="s">
        <v>838</v>
      </c>
      <c r="E502" s="85"/>
      <c r="F502" s="12">
        <v>40</v>
      </c>
      <c r="G502" s="13">
        <v>29</v>
      </c>
      <c r="H502" s="13">
        <v>13.75</v>
      </c>
      <c r="I502" s="32">
        <v>30268.182614999998</v>
      </c>
      <c r="J502" s="14">
        <v>0</v>
      </c>
      <c r="K502" s="14">
        <f>F502*Dane!$C$14+G502*Dane!$C$15+H502*Dane!$C$16</f>
        <v>2799.5</v>
      </c>
      <c r="L502" s="41">
        <f>F502*Dane!$F$14+G502*Dane!$F$15+H502*Dane!$F$17</f>
        <v>813.75</v>
      </c>
      <c r="M502" s="41">
        <f>F502*Dane!$H$14+G502*Dane!$H$15+H502*Dane!$H$16+(F502+G502+H502)*Dane!$C$22</f>
        <v>5958</v>
      </c>
      <c r="N502" s="15">
        <f t="shared" si="164"/>
        <v>39839.432614999998</v>
      </c>
      <c r="O502" s="14">
        <f>IF(B502="W",N502*Dane!$D$2,N502*Dane!$H$2)</f>
        <v>7967.8865230000001</v>
      </c>
      <c r="P502" s="14">
        <f t="shared" si="166"/>
        <v>47807.319137999999</v>
      </c>
      <c r="Q502" s="14">
        <f>IF(B502="W",N502*Dane!$C$23,N502*Dane!$C$23)</f>
        <v>0</v>
      </c>
      <c r="R502" s="14">
        <f>IF(B502="W",(N502*Dane!$D$3)-Q502,(N502*Dane!$H$3)-Q502)</f>
        <v>0</v>
      </c>
      <c r="S502" s="14">
        <f t="shared" si="165"/>
        <v>47807.319137999999</v>
      </c>
      <c r="T502" s="14">
        <f t="shared" si="167"/>
        <v>4780.7319138000003</v>
      </c>
      <c r="U502" s="14">
        <f t="shared" si="168"/>
        <v>9561.4638276000005</v>
      </c>
      <c r="V502" s="33">
        <f t="shared" si="169"/>
        <v>52588.051051800001</v>
      </c>
      <c r="W502" s="34">
        <f t="shared" si="170"/>
        <v>57368.782965599996</v>
      </c>
      <c r="X502" s="49">
        <v>68657</v>
      </c>
      <c r="Y502" s="159">
        <f>X502*Dane!$D$6</f>
        <v>10298.549999999999</v>
      </c>
      <c r="Z502" s="35">
        <f>X502*Dane!$D$7</f>
        <v>20597.099999999999</v>
      </c>
      <c r="AA502" s="160">
        <f>X502*Dane!$D$8</f>
        <v>41194.199999999997</v>
      </c>
      <c r="AB502" s="89"/>
      <c r="AC502" s="17"/>
      <c r="AD502" s="17"/>
    </row>
    <row r="503" spans="1:30" ht="29.25" customHeight="1">
      <c r="A503" s="178">
        <f t="shared" si="163"/>
        <v>500</v>
      </c>
      <c r="B503" s="11" t="s">
        <v>99</v>
      </c>
      <c r="C503" s="24" t="s">
        <v>839</v>
      </c>
      <c r="D503" s="30" t="s">
        <v>840</v>
      </c>
      <c r="E503" s="85"/>
      <c r="F503" s="12">
        <v>40</v>
      </c>
      <c r="G503" s="13">
        <v>26.5</v>
      </c>
      <c r="H503" s="13">
        <v>12.75</v>
      </c>
      <c r="I503" s="32">
        <v>27791.628975</v>
      </c>
      <c r="J503" s="14">
        <v>0</v>
      </c>
      <c r="K503" s="14">
        <f>F503*Dane!$C$14+G503*Dane!$C$15+H503*Dane!$C$16</f>
        <v>2679</v>
      </c>
      <c r="L503" s="41">
        <f>F503*Dane!$F$14+G503*Dane!$F$15+H503*Dane!$F$17</f>
        <v>796.25</v>
      </c>
      <c r="M503" s="41">
        <f>F503*Dane!$H$14+G503*Dane!$H$15+H503*Dane!$H$16+(F503+G503+H503)*Dane!$C$22</f>
        <v>5706</v>
      </c>
      <c r="N503" s="15">
        <f t="shared" si="164"/>
        <v>36972.878975</v>
      </c>
      <c r="O503" s="14">
        <f>IF(B503="W",N503*Dane!$D$2,N503*Dane!$H$2)</f>
        <v>7394.5757950000007</v>
      </c>
      <c r="P503" s="14">
        <f t="shared" si="166"/>
        <v>44367.454769999997</v>
      </c>
      <c r="Q503" s="14">
        <f>IF(B503="W",N503*Dane!$C$23,N503*Dane!$C$23)</f>
        <v>0</v>
      </c>
      <c r="R503" s="14">
        <f>IF(B503="W",(N503*Dane!$D$3)-Q503,(N503*Dane!$H$3)-Q503)</f>
        <v>0</v>
      </c>
      <c r="S503" s="14">
        <f t="shared" si="165"/>
        <v>44367.454769999997</v>
      </c>
      <c r="T503" s="14">
        <f t="shared" si="167"/>
        <v>4436.7454769999995</v>
      </c>
      <c r="U503" s="14">
        <f t="shared" si="168"/>
        <v>8873.490953999999</v>
      </c>
      <c r="V503" s="33">
        <f t="shared" si="169"/>
        <v>48804.200246999993</v>
      </c>
      <c r="W503" s="34">
        <f t="shared" si="170"/>
        <v>53240.945723999997</v>
      </c>
      <c r="X503" s="49">
        <v>63865</v>
      </c>
      <c r="Y503" s="159">
        <f>X503*Dane!$D$6</f>
        <v>9579.75</v>
      </c>
      <c r="Z503" s="35">
        <f>X503*Dane!$D$7</f>
        <v>19159.5</v>
      </c>
      <c r="AA503" s="160">
        <f>X503*Dane!$D$8</f>
        <v>38319</v>
      </c>
      <c r="AB503" s="89"/>
      <c r="AC503" s="17"/>
      <c r="AD503" s="17"/>
    </row>
    <row r="504" spans="1:30" ht="29.25" customHeight="1">
      <c r="A504" s="178">
        <f t="shared" si="163"/>
        <v>501</v>
      </c>
      <c r="B504" s="11" t="s">
        <v>99</v>
      </c>
      <c r="C504" s="24" t="s">
        <v>800</v>
      </c>
      <c r="D504" s="30" t="s">
        <v>801</v>
      </c>
      <c r="E504" s="85"/>
      <c r="F504" s="12">
        <v>40</v>
      </c>
      <c r="G504" s="13">
        <v>41</v>
      </c>
      <c r="H504" s="13">
        <v>20</v>
      </c>
      <c r="I504" s="32">
        <v>36199.63809</v>
      </c>
      <c r="J504" s="14">
        <v>0</v>
      </c>
      <c r="K504" s="14">
        <f>F504*Dane!$C$14+G504*Dane!$C$15+H504*Dane!$C$16</f>
        <v>3433</v>
      </c>
      <c r="L504" s="41">
        <f>F504*Dane!$F$14+G504*Dane!$F$15+H504*Dane!$F$17</f>
        <v>905</v>
      </c>
      <c r="M504" s="41">
        <f>F504*Dane!$H$14+G504*Dane!$H$15+H504*Dane!$H$16+(F504+G504+H504)*Dane!$C$22</f>
        <v>7272</v>
      </c>
      <c r="N504" s="15">
        <f t="shared" si="164"/>
        <v>47809.63809</v>
      </c>
      <c r="O504" s="14">
        <f>IF(B504="W",N504*Dane!$D$2,N504*Dane!$H$2)</f>
        <v>9561.9276179999997</v>
      </c>
      <c r="P504" s="14">
        <f t="shared" si="166"/>
        <v>57371.565708000002</v>
      </c>
      <c r="Q504" s="14">
        <f>IF(B504="W",N504*Dane!$C$23,N504*Dane!$C$23)</f>
        <v>0</v>
      </c>
      <c r="R504" s="14">
        <f>IF(B504="W",(N504*Dane!$D$3)-Q504,(N504*Dane!$H$3)-Q504)</f>
        <v>0</v>
      </c>
      <c r="S504" s="14">
        <f t="shared" si="165"/>
        <v>57371.565708000002</v>
      </c>
      <c r="T504" s="14">
        <f t="shared" si="167"/>
        <v>5737.1565708000007</v>
      </c>
      <c r="U504" s="14">
        <f t="shared" si="168"/>
        <v>11474.313141600001</v>
      </c>
      <c r="V504" s="33">
        <f t="shared" si="169"/>
        <v>63108.7222788</v>
      </c>
      <c r="W504" s="34">
        <f t="shared" si="170"/>
        <v>68845.878849600005</v>
      </c>
      <c r="X504" s="49">
        <v>82379</v>
      </c>
      <c r="Y504" s="159">
        <f>X504*Dane!$D$6</f>
        <v>12356.85</v>
      </c>
      <c r="Z504" s="35">
        <f>X504*Dane!$D$7</f>
        <v>24713.7</v>
      </c>
      <c r="AA504" s="160">
        <f>X504*Dane!$D$8</f>
        <v>49427.4</v>
      </c>
      <c r="AB504" s="89"/>
      <c r="AC504" s="17"/>
      <c r="AD504" s="17"/>
    </row>
    <row r="505" spans="1:30" ht="29.25" customHeight="1">
      <c r="A505" s="178">
        <f t="shared" si="163"/>
        <v>502</v>
      </c>
      <c r="B505" s="11" t="s">
        <v>99</v>
      </c>
      <c r="C505" s="24" t="s">
        <v>1582</v>
      </c>
      <c r="D505" s="30" t="s">
        <v>1583</v>
      </c>
      <c r="E505" s="85"/>
      <c r="F505" s="12">
        <v>100</v>
      </c>
      <c r="G505" s="13">
        <v>27.5</v>
      </c>
      <c r="H505" s="13">
        <v>19.5</v>
      </c>
      <c r="I505" s="32">
        <v>50879.299680000004</v>
      </c>
      <c r="J505" s="14">
        <v>0</v>
      </c>
      <c r="K505" s="14">
        <f>F505*Dane!$C$14+G505*Dane!$C$15+H505*Dane!$C$16</f>
        <v>4948.5</v>
      </c>
      <c r="L505" s="41">
        <f>F505*Dane!$F$14+G505*Dane!$F$15+H505*Dane!$F$17</f>
        <v>1735</v>
      </c>
      <c r="M505" s="41">
        <f>F505*Dane!$H$14+G505*Dane!$H$15+H505*Dane!$H$16+(F505+G505+H505)*Dane!$C$22</f>
        <v>10584</v>
      </c>
      <c r="N505" s="15">
        <f t="shared" si="164"/>
        <v>68146.799679999996</v>
      </c>
      <c r="O505" s="14">
        <f>IF(B505="W",N505*Dane!$D$2,N505*Dane!$H$2)</f>
        <v>13629.359936000001</v>
      </c>
      <c r="P505" s="14">
        <f>SUM(N505:O505)</f>
        <v>81776.15961599999</v>
      </c>
      <c r="Q505" s="14">
        <f>IF(B505="W",N505*Dane!$C$23,N505*Dane!$C$23)</f>
        <v>0</v>
      </c>
      <c r="R505" s="14">
        <f>IF(B505="W",(N505*Dane!$D$3)-Q505,(N505*Dane!$H$3)-Q505)</f>
        <v>0</v>
      </c>
      <c r="S505" s="14">
        <f t="shared" si="165"/>
        <v>81776.15961599999</v>
      </c>
      <c r="T505" s="14">
        <f>S505*0.1</f>
        <v>8177.6159615999995</v>
      </c>
      <c r="U505" s="14">
        <f>S505*0.2</f>
        <v>16355.231923199999</v>
      </c>
      <c r="V505" s="33">
        <f>SUM(S505:T505)</f>
        <v>89953.775577599983</v>
      </c>
      <c r="W505" s="34">
        <f>SUM(S505,U505)</f>
        <v>98131.391539199991</v>
      </c>
      <c r="X505" s="49">
        <v>106549.30390463998</v>
      </c>
      <c r="Y505" s="159">
        <f>X505*Dane!$D$6</f>
        <v>15982.395585695996</v>
      </c>
      <c r="Z505" s="35">
        <f>X505*Dane!$D$7</f>
        <v>31964.791171391993</v>
      </c>
      <c r="AA505" s="160">
        <f>X505*Dane!$D$8</f>
        <v>63929.582342783986</v>
      </c>
      <c r="AB505" s="89"/>
      <c r="AC505" s="17"/>
      <c r="AD505" s="17"/>
    </row>
    <row r="506" spans="1:30" ht="29.25" customHeight="1">
      <c r="A506" s="178">
        <f t="shared" si="163"/>
        <v>503</v>
      </c>
      <c r="B506" s="11" t="s">
        <v>99</v>
      </c>
      <c r="C506" s="24" t="s">
        <v>1947</v>
      </c>
      <c r="D506" s="30" t="s">
        <v>1946</v>
      </c>
      <c r="E506" s="85"/>
      <c r="F506" s="12">
        <v>40</v>
      </c>
      <c r="G506" s="13">
        <v>21.6</v>
      </c>
      <c r="H506" s="13">
        <v>12.8</v>
      </c>
      <c r="I506" s="32">
        <v>31405.004235</v>
      </c>
      <c r="J506" s="14">
        <v>0</v>
      </c>
      <c r="K506" s="14">
        <f>F506*Dane!$C$14+G506*Dane!$C$15+H506*Dane!$C$16</f>
        <v>2519.2000000000003</v>
      </c>
      <c r="L506" s="41">
        <f>F506*Dane!$F$14+G506*Dane!$F$15+H506*Dane!$F$17</f>
        <v>772</v>
      </c>
      <c r="M506" s="41">
        <f>F506*Dane!$H$14+G506*Dane!$H$15+H506*Dane!$H$16+(F506+G506+H506)*Dane!$C$22</f>
        <v>5356.8</v>
      </c>
      <c r="N506" s="15">
        <f t="shared" si="164"/>
        <v>40053.004235</v>
      </c>
      <c r="O506" s="14">
        <f>IF(B506="W",N506*Dane!$D$2,N506*Dane!$H$2)</f>
        <v>8010.6008470000006</v>
      </c>
      <c r="P506" s="14">
        <f>SUM(N506:O506)</f>
        <v>48063.605082000002</v>
      </c>
      <c r="Q506" s="14">
        <f>IF(B506="W",N506*Dane!$C$23,N506*Dane!$C$23)</f>
        <v>0</v>
      </c>
      <c r="R506" s="14">
        <f>IF(B506="W",(N506*Dane!$D$3)-Q506,(N506*Dane!$H$3)-Q506)</f>
        <v>0</v>
      </c>
      <c r="S506" s="14">
        <f t="shared" si="165"/>
        <v>48063.605082000002</v>
      </c>
      <c r="T506" s="14">
        <f>S506*0.1</f>
        <v>4806.3605082000004</v>
      </c>
      <c r="U506" s="14">
        <f>S506*0.2</f>
        <v>9612.7210164000007</v>
      </c>
      <c r="V506" s="33">
        <f>SUM(S506:T506)</f>
        <v>52869.965590200001</v>
      </c>
      <c r="W506" s="34">
        <f>SUM(S506,U506)</f>
        <v>57676.326098400001</v>
      </c>
      <c r="X506" s="49">
        <v>62059.016955780011</v>
      </c>
      <c r="Y506" s="159">
        <f>X506*Dane!$D$6</f>
        <v>9308.852543367002</v>
      </c>
      <c r="Z506" s="35">
        <f>X506*Dane!$D$7</f>
        <v>18617.705086734004</v>
      </c>
      <c r="AA506" s="160">
        <f>X506*Dane!$D$8</f>
        <v>37235.410173468008</v>
      </c>
      <c r="AB506" s="89"/>
      <c r="AC506" s="17"/>
      <c r="AD506" s="17"/>
    </row>
    <row r="507" spans="1:30" ht="29.25" customHeight="1">
      <c r="A507" s="178">
        <f t="shared" si="163"/>
        <v>504</v>
      </c>
      <c r="B507" s="11" t="s">
        <v>99</v>
      </c>
      <c r="C507" s="24" t="s">
        <v>823</v>
      </c>
      <c r="D507" s="30" t="s">
        <v>824</v>
      </c>
      <c r="E507" s="85"/>
      <c r="F507" s="12">
        <v>10</v>
      </c>
      <c r="G507" s="13">
        <v>2.5</v>
      </c>
      <c r="H507" s="13">
        <v>3.65</v>
      </c>
      <c r="I507" s="32">
        <v>7628.6761649999999</v>
      </c>
      <c r="J507" s="14">
        <v>0</v>
      </c>
      <c r="K507" s="14">
        <f>F507*Dane!$C$14+G507*Dane!$C$15+H507*Dane!$C$16</f>
        <v>551.20000000000005</v>
      </c>
      <c r="L507" s="41">
        <f>F507*Dane!$F$14+G507*Dane!$F$15+H507*Dane!$F$17</f>
        <v>180.75</v>
      </c>
      <c r="M507" s="41">
        <f>F507*Dane!$H$14+G507*Dane!$H$15+H507*Dane!$H$16+(F507+G507+H507)*Dane!$C$22</f>
        <v>1162.8</v>
      </c>
      <c r="N507" s="15">
        <f t="shared" si="164"/>
        <v>9523.4261649999989</v>
      </c>
      <c r="O507" s="14">
        <f>IF(B507="W",N507*Dane!$D$2,N507*Dane!$H$2)</f>
        <v>1904.6852329999999</v>
      </c>
      <c r="P507" s="14">
        <f t="shared" ref="P507:P513" si="171">SUM(N507:O507)</f>
        <v>11428.111397999999</v>
      </c>
      <c r="Q507" s="14">
        <f>IF(B507="W",N507*Dane!$C$23,N507*Dane!$C$23)</f>
        <v>0</v>
      </c>
      <c r="R507" s="14">
        <f>IF(B507="W",(N507*Dane!$D$3)-Q507,(N507*Dane!$H$3)-Q507)</f>
        <v>0</v>
      </c>
      <c r="S507" s="14">
        <f t="shared" si="165"/>
        <v>11428.111397999999</v>
      </c>
      <c r="T507" s="14">
        <f t="shared" ref="T507:T513" si="172">S507*0.1</f>
        <v>1142.8111397999999</v>
      </c>
      <c r="U507" s="14">
        <f t="shared" ref="U507:U513" si="173">S507*0.2</f>
        <v>2285.6222795999997</v>
      </c>
      <c r="V507" s="33">
        <f t="shared" ref="V507:V513" si="174">SUM(S507:T507)</f>
        <v>12570.922537799999</v>
      </c>
      <c r="W507" s="34">
        <f t="shared" ref="W507:W513" si="175">SUM(S507,U507)</f>
        <v>13713.733677599999</v>
      </c>
      <c r="X507" s="49">
        <v>16209</v>
      </c>
      <c r="Y507" s="159">
        <f>X507*Dane!$D$6</f>
        <v>2431.35</v>
      </c>
      <c r="Z507" s="35">
        <f>X507*Dane!$D$7</f>
        <v>4862.7</v>
      </c>
      <c r="AA507" s="160">
        <f>X507*Dane!$D$8</f>
        <v>9725.4</v>
      </c>
      <c r="AB507" s="89"/>
      <c r="AC507" s="17"/>
      <c r="AD507" s="17"/>
    </row>
    <row r="508" spans="1:30" ht="29.25" customHeight="1">
      <c r="A508" s="178">
        <f t="shared" si="163"/>
        <v>505</v>
      </c>
      <c r="B508" s="11" t="s">
        <v>99</v>
      </c>
      <c r="C508" s="24" t="s">
        <v>825</v>
      </c>
      <c r="D508" s="30" t="s">
        <v>831</v>
      </c>
      <c r="E508" s="85"/>
      <c r="F508" s="12">
        <v>10</v>
      </c>
      <c r="G508" s="13">
        <v>2</v>
      </c>
      <c r="H508" s="13">
        <v>3.45</v>
      </c>
      <c r="I508" s="32">
        <v>7792.68534</v>
      </c>
      <c r="J508" s="14">
        <v>0</v>
      </c>
      <c r="K508" s="14">
        <f>F508*Dane!$C$14+G508*Dane!$C$15+H508*Dane!$C$16</f>
        <v>527.1</v>
      </c>
      <c r="L508" s="41">
        <f>F508*Dane!$F$14+G508*Dane!$F$15+H508*Dane!$F$17</f>
        <v>177.25</v>
      </c>
      <c r="M508" s="41">
        <f>F508*Dane!$H$14+G508*Dane!$H$15+H508*Dane!$H$16+(F508+G508+H508)*Dane!$C$22</f>
        <v>1112.4000000000001</v>
      </c>
      <c r="N508" s="15">
        <f t="shared" si="164"/>
        <v>9609.43534</v>
      </c>
      <c r="O508" s="14">
        <f>IF(B508="W",N508*Dane!$D$2,N508*Dane!$H$2)</f>
        <v>1921.887068</v>
      </c>
      <c r="P508" s="14">
        <f t="shared" si="171"/>
        <v>11531.322408</v>
      </c>
      <c r="Q508" s="14">
        <f>IF(B508="W",N508*Dane!$C$23,N508*Dane!$C$23)</f>
        <v>0</v>
      </c>
      <c r="R508" s="14">
        <f>IF(B508="W",(N508*Dane!$D$3)-Q508,(N508*Dane!$H$3)-Q508)</f>
        <v>0</v>
      </c>
      <c r="S508" s="14">
        <f t="shared" si="165"/>
        <v>11531.322408</v>
      </c>
      <c r="T508" s="14">
        <f t="shared" si="172"/>
        <v>1153.1322408000001</v>
      </c>
      <c r="U508" s="14">
        <f t="shared" si="173"/>
        <v>2306.2644816000002</v>
      </c>
      <c r="V508" s="33">
        <f t="shared" si="174"/>
        <v>12684.4546488</v>
      </c>
      <c r="W508" s="34">
        <f t="shared" si="175"/>
        <v>13837.586889599999</v>
      </c>
      <c r="X508" s="49">
        <v>16313</v>
      </c>
      <c r="Y508" s="159">
        <f>X508*Dane!$D$6</f>
        <v>2446.9499999999998</v>
      </c>
      <c r="Z508" s="35">
        <f>X508*Dane!$D$7</f>
        <v>4893.8999999999996</v>
      </c>
      <c r="AA508" s="160">
        <f>X508*Dane!$D$8</f>
        <v>9787.7999999999993</v>
      </c>
      <c r="AB508" s="89"/>
      <c r="AC508" s="17"/>
      <c r="AD508" s="17"/>
    </row>
    <row r="509" spans="1:30" ht="29.25" customHeight="1">
      <c r="A509" s="178">
        <f t="shared" si="163"/>
        <v>506</v>
      </c>
      <c r="B509" s="11" t="s">
        <v>99</v>
      </c>
      <c r="C509" s="24" t="s">
        <v>826</v>
      </c>
      <c r="D509" s="30" t="s">
        <v>832</v>
      </c>
      <c r="E509" s="85"/>
      <c r="F509" s="12">
        <v>10</v>
      </c>
      <c r="G509" s="13">
        <v>2.5</v>
      </c>
      <c r="H509" s="13">
        <v>3.65</v>
      </c>
      <c r="I509" s="32">
        <v>14808.644565000001</v>
      </c>
      <c r="J509" s="14">
        <v>0</v>
      </c>
      <c r="K509" s="14">
        <f>F509*Dane!$C$14+G509*Dane!$C$15+H509*Dane!$C$16</f>
        <v>551.20000000000005</v>
      </c>
      <c r="L509" s="41">
        <f>F509*Dane!$F$14+G509*Dane!$F$15+H509*Dane!$F$17</f>
        <v>180.75</v>
      </c>
      <c r="M509" s="41">
        <f>F509*Dane!$H$14+G509*Dane!$H$15+H509*Dane!$H$16+(F509+G509+H509)*Dane!$C$22</f>
        <v>1162.8</v>
      </c>
      <c r="N509" s="15">
        <f t="shared" si="164"/>
        <v>16703.394565000002</v>
      </c>
      <c r="O509" s="14">
        <f>IF(B509="W",N509*Dane!$D$2,N509*Dane!$H$2)</f>
        <v>3340.6789130000006</v>
      </c>
      <c r="P509" s="14">
        <f t="shared" si="171"/>
        <v>20044.073478000002</v>
      </c>
      <c r="Q509" s="14">
        <f>IF(B509="W",N509*Dane!$C$23,N509*Dane!$C$23)</f>
        <v>0</v>
      </c>
      <c r="R509" s="14">
        <f>IF(B509="W",(N509*Dane!$D$3)-Q509,(N509*Dane!$H$3)-Q509)</f>
        <v>0</v>
      </c>
      <c r="S509" s="14">
        <f t="shared" si="165"/>
        <v>20044.073478000002</v>
      </c>
      <c r="T509" s="14">
        <f t="shared" si="172"/>
        <v>2004.4073478000003</v>
      </c>
      <c r="U509" s="14">
        <f t="shared" si="173"/>
        <v>4008.8146956000005</v>
      </c>
      <c r="V509" s="33">
        <f t="shared" si="174"/>
        <v>22048.480825800001</v>
      </c>
      <c r="W509" s="34">
        <f t="shared" si="175"/>
        <v>24052.888173600004</v>
      </c>
      <c r="X509" s="49">
        <v>27782</v>
      </c>
      <c r="Y509" s="159">
        <f>X509*Dane!$D$6</f>
        <v>4167.3</v>
      </c>
      <c r="Z509" s="35">
        <f>X509*Dane!$D$7</f>
        <v>8334.6</v>
      </c>
      <c r="AA509" s="160">
        <f>X509*Dane!$D$8</f>
        <v>16669.2</v>
      </c>
      <c r="AB509" s="89"/>
      <c r="AC509" s="17"/>
      <c r="AD509" s="17"/>
    </row>
    <row r="510" spans="1:30" ht="29.25" customHeight="1">
      <c r="A510" s="178">
        <f t="shared" si="163"/>
        <v>507</v>
      </c>
      <c r="B510" s="11" t="s">
        <v>99</v>
      </c>
      <c r="C510" s="24" t="s">
        <v>827</v>
      </c>
      <c r="D510" s="30" t="s">
        <v>833</v>
      </c>
      <c r="E510" s="85"/>
      <c r="F510" s="12">
        <v>10</v>
      </c>
      <c r="G510" s="13">
        <v>2</v>
      </c>
      <c r="H510" s="13">
        <v>3.45</v>
      </c>
      <c r="I510" s="32">
        <v>14972.65374</v>
      </c>
      <c r="J510" s="14">
        <v>0</v>
      </c>
      <c r="K510" s="14">
        <f>F510*Dane!$C$14+G510*Dane!$C$15+H510*Dane!$C$16</f>
        <v>527.1</v>
      </c>
      <c r="L510" s="41">
        <f>F510*Dane!$F$14+G510*Dane!$F$15+H510*Dane!$F$17</f>
        <v>177.25</v>
      </c>
      <c r="M510" s="41">
        <f>F510*Dane!$H$14+G510*Dane!$H$15+H510*Dane!$H$16+(F510+G510+H510)*Dane!$C$22</f>
        <v>1112.4000000000001</v>
      </c>
      <c r="N510" s="15">
        <f t="shared" si="164"/>
        <v>16789.403740000002</v>
      </c>
      <c r="O510" s="14">
        <f>IF(B510="W",N510*Dane!$D$2,N510*Dane!$H$2)</f>
        <v>3357.8807480000005</v>
      </c>
      <c r="P510" s="14">
        <f t="shared" si="171"/>
        <v>20147.284488000001</v>
      </c>
      <c r="Q510" s="14">
        <f>IF(B510="W",N510*Dane!$C$23,N510*Dane!$C$23)</f>
        <v>0</v>
      </c>
      <c r="R510" s="14">
        <f>IF(B510="W",(N510*Dane!$D$3)-Q510,(N510*Dane!$H$3)-Q510)</f>
        <v>0</v>
      </c>
      <c r="S510" s="14">
        <f t="shared" si="165"/>
        <v>20147.284488000001</v>
      </c>
      <c r="T510" s="14">
        <f t="shared" si="172"/>
        <v>2014.7284488000003</v>
      </c>
      <c r="U510" s="14">
        <f t="shared" si="173"/>
        <v>4029.4568976000005</v>
      </c>
      <c r="V510" s="33">
        <f t="shared" si="174"/>
        <v>22162.012936800002</v>
      </c>
      <c r="W510" s="34">
        <f t="shared" si="175"/>
        <v>24176.741385600002</v>
      </c>
      <c r="X510" s="49">
        <v>27886</v>
      </c>
      <c r="Y510" s="159">
        <f>X510*Dane!$D$6</f>
        <v>4182.8999999999996</v>
      </c>
      <c r="Z510" s="35">
        <f>X510*Dane!$D$7</f>
        <v>8365.7999999999993</v>
      </c>
      <c r="AA510" s="160">
        <f>X510*Dane!$D$8</f>
        <v>16731.599999999999</v>
      </c>
      <c r="AB510" s="89"/>
      <c r="AC510" s="17"/>
      <c r="AD510" s="17"/>
    </row>
    <row r="511" spans="1:30" ht="29.25" customHeight="1">
      <c r="A511" s="178">
        <f t="shared" si="163"/>
        <v>508</v>
      </c>
      <c r="B511" s="11" t="s">
        <v>99</v>
      </c>
      <c r="C511" s="24" t="s">
        <v>828</v>
      </c>
      <c r="D511" s="30" t="s">
        <v>834</v>
      </c>
      <c r="E511" s="85"/>
      <c r="F511" s="12">
        <v>10</v>
      </c>
      <c r="G511" s="13">
        <v>1.5</v>
      </c>
      <c r="H511" s="13">
        <v>3.25</v>
      </c>
      <c r="I511" s="32">
        <v>15136.662914999999</v>
      </c>
      <c r="J511" s="14">
        <v>0</v>
      </c>
      <c r="K511" s="14">
        <f>F511*Dane!$C$14+G511*Dane!$C$15+H511*Dane!$C$16</f>
        <v>503</v>
      </c>
      <c r="L511" s="41">
        <f>F511*Dane!$F$14+G511*Dane!$F$15+H511*Dane!$F$17</f>
        <v>173.75</v>
      </c>
      <c r="M511" s="41">
        <f>F511*Dane!$H$14+G511*Dane!$H$15+H511*Dane!$H$16+(F511+G511+H511)*Dane!$C$22</f>
        <v>1062</v>
      </c>
      <c r="N511" s="15">
        <f t="shared" si="164"/>
        <v>16875.412915000001</v>
      </c>
      <c r="O511" s="14">
        <f>IF(B511="W",N511*Dane!$D$2,N511*Dane!$H$2)</f>
        <v>3375.0825830000003</v>
      </c>
      <c r="P511" s="14">
        <f t="shared" si="171"/>
        <v>20250.495498</v>
      </c>
      <c r="Q511" s="14">
        <f>IF(B511="W",N511*Dane!$C$23,N511*Dane!$C$23)</f>
        <v>0</v>
      </c>
      <c r="R511" s="14">
        <f>IF(B511="W",(N511*Dane!$D$3)-Q511,(N511*Dane!$H$3)-Q511)</f>
        <v>0</v>
      </c>
      <c r="S511" s="14">
        <f t="shared" si="165"/>
        <v>20250.495498</v>
      </c>
      <c r="T511" s="14">
        <f t="shared" si="172"/>
        <v>2025.0495498</v>
      </c>
      <c r="U511" s="14">
        <f t="shared" si="173"/>
        <v>4050.0990996</v>
      </c>
      <c r="V511" s="33">
        <f t="shared" si="174"/>
        <v>22275.545047799998</v>
      </c>
      <c r="W511" s="34">
        <f t="shared" si="175"/>
        <v>24300.5945976</v>
      </c>
      <c r="X511" s="49">
        <v>27991</v>
      </c>
      <c r="Y511" s="159">
        <f>X511*Dane!$D$6</f>
        <v>4198.6499999999996</v>
      </c>
      <c r="Z511" s="35">
        <f>X511*Dane!$D$7</f>
        <v>8397.2999999999993</v>
      </c>
      <c r="AA511" s="160">
        <f>X511*Dane!$D$8</f>
        <v>16794.599999999999</v>
      </c>
      <c r="AB511" s="89"/>
      <c r="AC511" s="17"/>
      <c r="AD511" s="17"/>
    </row>
    <row r="512" spans="1:30" ht="29.25" customHeight="1">
      <c r="A512" s="178">
        <f t="shared" si="163"/>
        <v>509</v>
      </c>
      <c r="B512" s="11" t="s">
        <v>99</v>
      </c>
      <c r="C512" s="24" t="s">
        <v>829</v>
      </c>
      <c r="D512" s="30" t="s">
        <v>835</v>
      </c>
      <c r="E512" s="85"/>
      <c r="F512" s="12">
        <v>10</v>
      </c>
      <c r="G512" s="13">
        <v>1.5</v>
      </c>
      <c r="H512" s="13">
        <v>3.25</v>
      </c>
      <c r="I512" s="32">
        <v>7956.6945150000001</v>
      </c>
      <c r="J512" s="14">
        <v>0</v>
      </c>
      <c r="K512" s="14">
        <f>F512*Dane!$C$14+G512*Dane!$C$15+H512*Dane!$C$16</f>
        <v>503</v>
      </c>
      <c r="L512" s="41">
        <f>F512*Dane!$F$14+G512*Dane!$F$15+H512*Dane!$F$17</f>
        <v>173.75</v>
      </c>
      <c r="M512" s="41">
        <f>F512*Dane!$H$14+G512*Dane!$H$15+H512*Dane!$H$16+(F512+G512+H512)*Dane!$C$22</f>
        <v>1062</v>
      </c>
      <c r="N512" s="15">
        <f t="shared" si="164"/>
        <v>9695.4445149999992</v>
      </c>
      <c r="O512" s="14">
        <f>IF(B512="W",N512*Dane!$D$2,N512*Dane!$H$2)</f>
        <v>1939.0889029999998</v>
      </c>
      <c r="P512" s="14">
        <f t="shared" si="171"/>
        <v>11634.533417999999</v>
      </c>
      <c r="Q512" s="14">
        <f>IF(B512="W",N512*Dane!$C$23,N512*Dane!$C$23)</f>
        <v>0</v>
      </c>
      <c r="R512" s="14">
        <f>IF(B512="W",(N512*Dane!$D$3)-Q512,(N512*Dane!$H$3)-Q512)</f>
        <v>0</v>
      </c>
      <c r="S512" s="14">
        <f t="shared" si="165"/>
        <v>11634.533417999999</v>
      </c>
      <c r="T512" s="14">
        <f t="shared" si="172"/>
        <v>1163.4533417999999</v>
      </c>
      <c r="U512" s="14">
        <f t="shared" si="173"/>
        <v>2326.9066835999997</v>
      </c>
      <c r="V512" s="33">
        <f t="shared" si="174"/>
        <v>12797.986759799998</v>
      </c>
      <c r="W512" s="34">
        <f t="shared" si="175"/>
        <v>13961.440101599999</v>
      </c>
      <c r="X512" s="49">
        <v>16418</v>
      </c>
      <c r="Y512" s="159">
        <f>X512*Dane!$D$6</f>
        <v>2462.6999999999998</v>
      </c>
      <c r="Z512" s="35">
        <f>X512*Dane!$D$7</f>
        <v>4925.3999999999996</v>
      </c>
      <c r="AA512" s="160">
        <f>X512*Dane!$D$8</f>
        <v>9850.7999999999993</v>
      </c>
      <c r="AB512" s="89"/>
      <c r="AC512" s="17"/>
      <c r="AD512" s="17"/>
    </row>
    <row r="513" spans="1:30" ht="29.25" customHeight="1">
      <c r="A513" s="178">
        <f t="shared" si="163"/>
        <v>510</v>
      </c>
      <c r="B513" s="11" t="s">
        <v>99</v>
      </c>
      <c r="C513" s="24" t="s">
        <v>830</v>
      </c>
      <c r="D513" s="30" t="s">
        <v>836</v>
      </c>
      <c r="E513" s="85"/>
      <c r="F513" s="12">
        <v>10</v>
      </c>
      <c r="G513" s="13">
        <v>1.5</v>
      </c>
      <c r="H513" s="13">
        <v>3.25</v>
      </c>
      <c r="I513" s="32">
        <v>10409.484689999999</v>
      </c>
      <c r="J513" s="14">
        <v>0</v>
      </c>
      <c r="K513" s="14">
        <f>F513*Dane!$C$14+G513*Dane!$C$15+H513*Dane!$C$16</f>
        <v>503</v>
      </c>
      <c r="L513" s="41">
        <f>F513*Dane!$F$14+G513*Dane!$F$15+H513*Dane!$F$17</f>
        <v>173.75</v>
      </c>
      <c r="M513" s="41">
        <f>F513*Dane!$H$14+G513*Dane!$H$15+H513*Dane!$H$16+(F513+G513+H513)*Dane!$C$22</f>
        <v>1062</v>
      </c>
      <c r="N513" s="15">
        <f t="shared" si="164"/>
        <v>12148.234689999999</v>
      </c>
      <c r="O513" s="14">
        <f>IF(B513="W",N513*Dane!$D$2,N513*Dane!$H$2)</f>
        <v>2429.6469379999999</v>
      </c>
      <c r="P513" s="14">
        <f t="shared" si="171"/>
        <v>14577.881627999999</v>
      </c>
      <c r="Q513" s="14">
        <f>IF(B513="W",N513*Dane!$C$23,N513*Dane!$C$23)</f>
        <v>0</v>
      </c>
      <c r="R513" s="14">
        <f>IF(B513="W",(N513*Dane!$D$3)-Q513,(N513*Dane!$H$3)-Q513)</f>
        <v>0</v>
      </c>
      <c r="S513" s="14">
        <f t="shared" si="165"/>
        <v>14577.881627999999</v>
      </c>
      <c r="T513" s="14">
        <f t="shared" si="172"/>
        <v>1457.7881628</v>
      </c>
      <c r="U513" s="14">
        <f t="shared" si="173"/>
        <v>2915.5763256</v>
      </c>
      <c r="V513" s="33">
        <f t="shared" si="174"/>
        <v>16035.669790799999</v>
      </c>
      <c r="W513" s="34">
        <f t="shared" si="175"/>
        <v>17493.457953599998</v>
      </c>
      <c r="X513" s="49">
        <v>20371</v>
      </c>
      <c r="Y513" s="159">
        <f>X513*Dane!$D$6</f>
        <v>3055.65</v>
      </c>
      <c r="Z513" s="35">
        <f>X513*Dane!$D$7</f>
        <v>6111.3</v>
      </c>
      <c r="AA513" s="160">
        <f>X513*Dane!$D$8</f>
        <v>12222.6</v>
      </c>
      <c r="AB513" s="89"/>
      <c r="AC513" s="17"/>
      <c r="AD513" s="17"/>
    </row>
    <row r="514" spans="1:30" ht="29.25" customHeight="1">
      <c r="A514" s="178">
        <f t="shared" si="163"/>
        <v>511</v>
      </c>
      <c r="B514" s="11" t="s">
        <v>99</v>
      </c>
      <c r="C514" s="2" t="s">
        <v>1872</v>
      </c>
      <c r="D514" s="30" t="s">
        <v>1828</v>
      </c>
      <c r="E514" s="85"/>
      <c r="F514" s="58">
        <v>8</v>
      </c>
      <c r="G514" s="84">
        <v>1</v>
      </c>
      <c r="H514" s="84">
        <v>2.4</v>
      </c>
      <c r="I514" s="32">
        <v>7454.9945250000001</v>
      </c>
      <c r="J514" s="14">
        <v>0</v>
      </c>
      <c r="K514" s="14">
        <f>F514*Dane!$C$14+G514*Dane!$C$15+H514*Dane!$C$16</f>
        <v>388.2</v>
      </c>
      <c r="L514" s="41">
        <f>F514*Dane!$F$14+G514*Dane!$F$15+H514*Dane!$F$17</f>
        <v>137</v>
      </c>
      <c r="M514" s="41">
        <f>F514*Dane!$H$14+G514*Dane!$H$15+H514*Dane!$H$16+(F514+G514+H514)*Dane!$C$22</f>
        <v>820.80000000000007</v>
      </c>
      <c r="N514" s="15">
        <f t="shared" si="164"/>
        <v>8800.9945250000001</v>
      </c>
      <c r="O514" s="14">
        <f>IF(B514="W",N514*Dane!$D$2,N514*Dane!$H$2)</f>
        <v>1760.1989050000002</v>
      </c>
      <c r="P514" s="14">
        <f>SUM(N514:O514)</f>
        <v>10561.193429999999</v>
      </c>
      <c r="Q514" s="14">
        <f>IF(B514="W",N514*Dane!$C$23,N514*Dane!$C$23)</f>
        <v>0</v>
      </c>
      <c r="R514" s="14">
        <f>IF(B514="W",(N514*Dane!$D$3)-Q514,(N514*Dane!$H$3)-Q514)</f>
        <v>0</v>
      </c>
      <c r="S514" s="14">
        <f t="shared" si="165"/>
        <v>10561.193429999999</v>
      </c>
      <c r="T514" s="14">
        <f>S514*0.1</f>
        <v>1056.1193430000001</v>
      </c>
      <c r="U514" s="14">
        <f>S514*0.2</f>
        <v>2112.2386860000001</v>
      </c>
      <c r="V514" s="33">
        <f>SUM(S514:T514)</f>
        <v>11617.312773</v>
      </c>
      <c r="W514" s="34">
        <f>SUM(S514,U514)</f>
        <v>12673.432116</v>
      </c>
      <c r="X514" s="49">
        <v>13582.453124700001</v>
      </c>
      <c r="Y514" s="159">
        <f>X514*Dane!$D$6</f>
        <v>2037.3679687050001</v>
      </c>
      <c r="Z514" s="35">
        <f>X514*Dane!$D$7</f>
        <v>4074.7359374100001</v>
      </c>
      <c r="AA514" s="160">
        <f>X514*Dane!$D$8</f>
        <v>8149.4718748200003</v>
      </c>
      <c r="AB514" s="89"/>
      <c r="AC514" s="17"/>
      <c r="AD514" s="17"/>
    </row>
    <row r="515" spans="1:30" ht="29.25" customHeight="1">
      <c r="A515" s="178">
        <f t="shared" si="163"/>
        <v>512</v>
      </c>
      <c r="B515" s="11" t="s">
        <v>99</v>
      </c>
      <c r="C515" s="2" t="s">
        <v>1873</v>
      </c>
      <c r="D515" s="30" t="s">
        <v>1829</v>
      </c>
      <c r="E515" s="85"/>
      <c r="F515" s="58">
        <v>8</v>
      </c>
      <c r="G515" s="84">
        <v>0.5</v>
      </c>
      <c r="H515" s="84">
        <v>2.2000000000000002</v>
      </c>
      <c r="I515" s="32">
        <v>4991.7065550000007</v>
      </c>
      <c r="J515" s="14">
        <v>0</v>
      </c>
      <c r="K515" s="14">
        <f>F515*Dane!$C$14+G515*Dane!$C$15+H515*Dane!$C$16</f>
        <v>364.1</v>
      </c>
      <c r="L515" s="41">
        <f>F515*Dane!$F$14+G515*Dane!$F$15+H515*Dane!$F$17</f>
        <v>133.5</v>
      </c>
      <c r="M515" s="41">
        <f>F515*Dane!$H$14+G515*Dane!$H$15+H515*Dane!$H$16+(F515+G515+H515)*Dane!$C$22</f>
        <v>770.4</v>
      </c>
      <c r="N515" s="15">
        <f t="shared" si="164"/>
        <v>6259.7065550000007</v>
      </c>
      <c r="O515" s="14">
        <f>IF(B515="W",N515*Dane!$D$2,N515*Dane!$H$2)</f>
        <v>1251.9413110000003</v>
      </c>
      <c r="P515" s="14">
        <f>SUM(N515:O515)</f>
        <v>7511.6478660000012</v>
      </c>
      <c r="Q515" s="14">
        <f>IF(B515="W",N515*Dane!$C$23,N515*Dane!$C$23)</f>
        <v>0</v>
      </c>
      <c r="R515" s="14">
        <f>IF(B515="W",(N515*Dane!$D$3)-Q515,(N515*Dane!$H$3)-Q515)</f>
        <v>0</v>
      </c>
      <c r="S515" s="14">
        <f t="shared" si="165"/>
        <v>7511.6478660000012</v>
      </c>
      <c r="T515" s="14">
        <f>S515*0.1</f>
        <v>751.16478660000018</v>
      </c>
      <c r="U515" s="14">
        <f>S515*0.2</f>
        <v>1502.3295732000004</v>
      </c>
      <c r="V515" s="33">
        <f>SUM(S515:T515)</f>
        <v>8262.8126526000015</v>
      </c>
      <c r="W515" s="34">
        <f>SUM(S515,U515)</f>
        <v>9013.9774392000018</v>
      </c>
      <c r="X515" s="49">
        <v>9661.5425471400013</v>
      </c>
      <c r="Y515" s="159">
        <f>X515*Dane!$D$6</f>
        <v>1449.2313820710001</v>
      </c>
      <c r="Z515" s="35">
        <f>X515*Dane!$D$7</f>
        <v>2898.4627641420002</v>
      </c>
      <c r="AA515" s="160">
        <f>X515*Dane!$D$8</f>
        <v>5796.9255282840004</v>
      </c>
      <c r="AB515" s="89"/>
      <c r="AC515" s="17"/>
      <c r="AD515" s="17"/>
    </row>
    <row r="516" spans="1:30" ht="29.25" customHeight="1">
      <c r="A516" s="178">
        <f t="shared" si="163"/>
        <v>513</v>
      </c>
      <c r="B516" s="11" t="s">
        <v>99</v>
      </c>
      <c r="C516" s="2" t="s">
        <v>1874</v>
      </c>
      <c r="D516" s="30" t="s">
        <v>1830</v>
      </c>
      <c r="E516" s="85"/>
      <c r="F516" s="58">
        <v>8</v>
      </c>
      <c r="G516" s="84">
        <v>0</v>
      </c>
      <c r="H516" s="84">
        <v>2</v>
      </c>
      <c r="I516" s="32">
        <v>2509.56684</v>
      </c>
      <c r="J516" s="14">
        <v>0</v>
      </c>
      <c r="K516" s="14">
        <f>F516*Dane!$C$14+G516*Dane!$C$15+H516*Dane!$C$16</f>
        <v>340</v>
      </c>
      <c r="L516" s="41">
        <f>F516*Dane!$F$14+G516*Dane!$F$15+H516*Dane!$F$17</f>
        <v>130</v>
      </c>
      <c r="M516" s="41">
        <f>F516*Dane!$H$14+G516*Dane!$H$15+H516*Dane!$H$16+(F516+G516+H516)*Dane!$C$22</f>
        <v>720</v>
      </c>
      <c r="N516" s="15">
        <f t="shared" si="164"/>
        <v>3699.56684</v>
      </c>
      <c r="O516" s="14">
        <f>IF(B516="W",N516*Dane!$D$2,N516*Dane!$H$2)</f>
        <v>739.91336799999999</v>
      </c>
      <c r="P516" s="14">
        <f>SUM(N516:O516)</f>
        <v>4439.4802079999999</v>
      </c>
      <c r="Q516" s="14">
        <f>IF(B516="W",N516*Dane!$C$23,N516*Dane!$C$23)</f>
        <v>0</v>
      </c>
      <c r="R516" s="14">
        <f>IF(B516="W",(N516*Dane!$D$3)-Q516,(N516*Dane!$H$3)-Q516)</f>
        <v>0</v>
      </c>
      <c r="S516" s="14">
        <f t="shared" si="165"/>
        <v>4439.4802079999999</v>
      </c>
      <c r="T516" s="14">
        <f>S516*0.1</f>
        <v>443.94802079999999</v>
      </c>
      <c r="U516" s="14">
        <f>S516*0.2</f>
        <v>887.89604159999999</v>
      </c>
      <c r="V516" s="33">
        <f>SUM(S516:T516)</f>
        <v>4883.4282287999995</v>
      </c>
      <c r="W516" s="34">
        <f>SUM(S516,U516)</f>
        <v>5327.3762495999999</v>
      </c>
      <c r="X516" s="49">
        <v>5711.4494683200001</v>
      </c>
      <c r="Y516" s="159">
        <f>X516*Dane!$D$6</f>
        <v>856.71742024799994</v>
      </c>
      <c r="Z516" s="35">
        <f>X516*Dane!$D$7</f>
        <v>1713.4348404959999</v>
      </c>
      <c r="AA516" s="160">
        <f>X516*Dane!$D$8</f>
        <v>3426.8696809919998</v>
      </c>
      <c r="AB516" s="89"/>
      <c r="AC516" s="17"/>
      <c r="AD516" s="17"/>
    </row>
    <row r="517" spans="1:30" ht="29.25" customHeight="1">
      <c r="A517" s="178">
        <f t="shared" si="163"/>
        <v>514</v>
      </c>
      <c r="B517" s="11" t="s">
        <v>100</v>
      </c>
      <c r="C517" s="24" t="s">
        <v>336</v>
      </c>
      <c r="D517" s="36" t="s">
        <v>689</v>
      </c>
      <c r="E517" s="86"/>
      <c r="F517" s="12">
        <v>0</v>
      </c>
      <c r="G517" s="31">
        <v>0</v>
      </c>
      <c r="H517" s="31">
        <v>0</v>
      </c>
      <c r="I517" s="32">
        <v>3925.35</v>
      </c>
      <c r="J517" s="14">
        <v>0</v>
      </c>
      <c r="K517" s="14">
        <f>F517*Dane!$C$14+G517*Dane!$C$15+H517*Dane!$C$16</f>
        <v>0</v>
      </c>
      <c r="L517" s="41">
        <f>F517*Dane!$F$14+G517*Dane!$F$15+H517*Dane!$F$17</f>
        <v>0</v>
      </c>
      <c r="M517" s="41">
        <f>F517*Dane!$H$14+G517*Dane!$H$15+H517*Dane!$H$16+(F517+G517+H517)*Dane!$C$22</f>
        <v>0</v>
      </c>
      <c r="N517" s="15">
        <f t="shared" si="164"/>
        <v>3925.35</v>
      </c>
      <c r="O517" s="14">
        <f>IF(B517="W",N517*Dane!$D$2,N517*Dane!$H$2)</f>
        <v>785.07</v>
      </c>
      <c r="P517" s="14">
        <f t="shared" si="158"/>
        <v>4710.42</v>
      </c>
      <c r="Q517" s="14">
        <f>IF(B517="W",N517*Dane!$C$23,N517*Dane!$C$23)</f>
        <v>0</v>
      </c>
      <c r="R517" s="14">
        <f>IF(B517="W",(N517*Dane!$D$3)-Q517,(N517*Dane!$H$3)-Q517)</f>
        <v>0</v>
      </c>
      <c r="S517" s="14">
        <f t="shared" si="165"/>
        <v>4710.42</v>
      </c>
      <c r="T517" s="14">
        <f t="shared" si="159"/>
        <v>471.04200000000003</v>
      </c>
      <c r="U517" s="14">
        <f t="shared" si="160"/>
        <v>942.08400000000006</v>
      </c>
      <c r="V517" s="33">
        <f t="shared" si="161"/>
        <v>5181.4620000000004</v>
      </c>
      <c r="W517" s="34">
        <f t="shared" si="162"/>
        <v>5652.5039999999999</v>
      </c>
      <c r="X517" s="49">
        <v>13028</v>
      </c>
      <c r="Y517" s="159"/>
      <c r="Z517" s="35"/>
      <c r="AA517" s="160"/>
      <c r="AB517" s="89"/>
      <c r="AC517" s="17"/>
      <c r="AD517" s="17"/>
    </row>
    <row r="518" spans="1:30" ht="29.25" customHeight="1">
      <c r="A518" s="178">
        <f t="shared" si="163"/>
        <v>515</v>
      </c>
      <c r="B518" s="11" t="s">
        <v>100</v>
      </c>
      <c r="C518" s="24" t="s">
        <v>337</v>
      </c>
      <c r="D518" s="36" t="s">
        <v>690</v>
      </c>
      <c r="E518" s="86"/>
      <c r="F518" s="12">
        <v>0</v>
      </c>
      <c r="G518" s="31">
        <v>0</v>
      </c>
      <c r="H518" s="31">
        <v>0</v>
      </c>
      <c r="I518" s="32">
        <v>3019.5</v>
      </c>
      <c r="J518" s="14">
        <v>0</v>
      </c>
      <c r="K518" s="14">
        <f>F518*Dane!$C$14+G518*Dane!$C$15+H518*Dane!$C$16</f>
        <v>0</v>
      </c>
      <c r="L518" s="41">
        <f>F518*Dane!$F$14+G518*Dane!$F$15+H518*Dane!$F$17</f>
        <v>0</v>
      </c>
      <c r="M518" s="41">
        <f>F518*Dane!$H$14+G518*Dane!$H$15+H518*Dane!$H$16+(F518+G518+H518)*Dane!$C$22</f>
        <v>0</v>
      </c>
      <c r="N518" s="15">
        <f t="shared" si="164"/>
        <v>3019.5</v>
      </c>
      <c r="O518" s="14">
        <f>IF(B518="W",N518*Dane!$D$2,N518*Dane!$H$2)</f>
        <v>603.9</v>
      </c>
      <c r="P518" s="14">
        <f t="shared" si="158"/>
        <v>3623.4</v>
      </c>
      <c r="Q518" s="14">
        <f>IF(B518="W",N518*Dane!$C$23,N518*Dane!$C$23)</f>
        <v>0</v>
      </c>
      <c r="R518" s="14">
        <f>IF(B518="W",(N518*Dane!$D$3)-Q518,(N518*Dane!$H$3)-Q518)</f>
        <v>0</v>
      </c>
      <c r="S518" s="14">
        <f t="shared" si="165"/>
        <v>3623.4</v>
      </c>
      <c r="T518" s="14">
        <f t="shared" si="159"/>
        <v>362.34000000000003</v>
      </c>
      <c r="U518" s="14">
        <f t="shared" si="160"/>
        <v>724.68000000000006</v>
      </c>
      <c r="V518" s="33">
        <f t="shared" si="161"/>
        <v>3985.7400000000002</v>
      </c>
      <c r="W518" s="34">
        <f t="shared" si="162"/>
        <v>4348.08</v>
      </c>
      <c r="X518" s="49">
        <v>12748</v>
      </c>
      <c r="Y518" s="159"/>
      <c r="Z518" s="35"/>
      <c r="AA518" s="160"/>
      <c r="AB518" s="89"/>
      <c r="AC518" s="17"/>
      <c r="AD518" s="17"/>
    </row>
    <row r="519" spans="1:30" ht="29.25" customHeight="1">
      <c r="A519" s="178">
        <f t="shared" si="163"/>
        <v>516</v>
      </c>
      <c r="B519" s="11" t="s">
        <v>100</v>
      </c>
      <c r="C519" s="24" t="s">
        <v>1622</v>
      </c>
      <c r="D519" s="36" t="s">
        <v>1623</v>
      </c>
      <c r="E519" s="86"/>
      <c r="F519" s="12">
        <v>0</v>
      </c>
      <c r="G519" s="31">
        <v>0</v>
      </c>
      <c r="H519" s="31">
        <v>0</v>
      </c>
      <c r="I519" s="32">
        <v>90.584999999999994</v>
      </c>
      <c r="J519" s="14">
        <v>0</v>
      </c>
      <c r="K519" s="14">
        <f>F519*Dane!$C$14+G519*Dane!$C$15+H519*Dane!$C$16</f>
        <v>0</v>
      </c>
      <c r="L519" s="41">
        <f>F519*Dane!$F$14+G519*Dane!$F$15+H519*Dane!$F$17</f>
        <v>0</v>
      </c>
      <c r="M519" s="41">
        <f>F519*Dane!$H$14+G519*Dane!$H$15+H519*Dane!$H$16+(F519+G519+H519)*Dane!$C$22</f>
        <v>0</v>
      </c>
      <c r="N519" s="15">
        <f t="shared" si="164"/>
        <v>90.584999999999994</v>
      </c>
      <c r="O519" s="14">
        <f>IF(B519="W",N519*Dane!$D$2,N519*Dane!$H$2)</f>
        <v>18.117000000000001</v>
      </c>
      <c r="P519" s="14">
        <f>SUM(N519:O519)</f>
        <v>108.702</v>
      </c>
      <c r="Q519" s="14">
        <f>IF(B519="W",N519*Dane!$C$23,N519*Dane!$C$23)</f>
        <v>0</v>
      </c>
      <c r="R519" s="14">
        <f>IF(B519="W",(N519*Dane!$D$3)-Q519,(N519*Dane!$H$3)-Q519)</f>
        <v>0</v>
      </c>
      <c r="S519" s="14">
        <f t="shared" si="165"/>
        <v>108.702</v>
      </c>
      <c r="T519" s="14">
        <f>S519*0.1</f>
        <v>10.870200000000001</v>
      </c>
      <c r="U519" s="14">
        <f>S519*0.2</f>
        <v>21.740400000000001</v>
      </c>
      <c r="V519" s="33">
        <f>SUM(S519:T519)</f>
        <v>119.5722</v>
      </c>
      <c r="W519" s="34">
        <f>SUM(S519,U519)</f>
        <v>130.44239999999999</v>
      </c>
      <c r="X519" s="49">
        <v>136</v>
      </c>
      <c r="Y519" s="159"/>
      <c r="Z519" s="35"/>
      <c r="AA519" s="160"/>
      <c r="AB519" s="89"/>
      <c r="AC519" s="17"/>
      <c r="AD519" s="17"/>
    </row>
    <row r="520" spans="1:30" ht="29.25" customHeight="1">
      <c r="A520" s="178">
        <f t="shared" si="163"/>
        <v>517</v>
      </c>
      <c r="B520" s="11" t="s">
        <v>100</v>
      </c>
      <c r="C520" s="24" t="s">
        <v>338</v>
      </c>
      <c r="D520" s="36" t="s">
        <v>691</v>
      </c>
      <c r="E520" s="86"/>
      <c r="F520" s="12">
        <v>0</v>
      </c>
      <c r="G520" s="31">
        <v>0</v>
      </c>
      <c r="H520" s="31">
        <v>0</v>
      </c>
      <c r="I520" s="32">
        <v>37.240499999999997</v>
      </c>
      <c r="J520" s="14">
        <v>0</v>
      </c>
      <c r="K520" s="14">
        <f>F520*Dane!$C$14+G520*Dane!$C$15+H520*Dane!$C$16</f>
        <v>0</v>
      </c>
      <c r="L520" s="41">
        <f>F520*Dane!$F$14+G520*Dane!$F$15+H520*Dane!$F$17</f>
        <v>0</v>
      </c>
      <c r="M520" s="41">
        <f>F520*Dane!$H$14+G520*Dane!$H$15+H520*Dane!$H$16+(F520+G520+H520)*Dane!$C$22</f>
        <v>0</v>
      </c>
      <c r="N520" s="15">
        <f t="shared" si="164"/>
        <v>37.240499999999997</v>
      </c>
      <c r="O520" s="14">
        <f>IF(B520="W",N520*Dane!$D$2,N520*Dane!$H$2)</f>
        <v>7.4481000000000002</v>
      </c>
      <c r="P520" s="14">
        <f t="shared" si="158"/>
        <v>44.688599999999994</v>
      </c>
      <c r="Q520" s="14">
        <f>IF(B520="W",N520*Dane!$C$23,N520*Dane!$C$23)</f>
        <v>0</v>
      </c>
      <c r="R520" s="14">
        <f>IF(B520="W",(N520*Dane!$D$3)-Q520,(N520*Dane!$H$3)-Q520)</f>
        <v>0</v>
      </c>
      <c r="S520" s="14">
        <f t="shared" si="165"/>
        <v>44.688599999999994</v>
      </c>
      <c r="T520" s="14">
        <f t="shared" si="159"/>
        <v>4.4688599999999994</v>
      </c>
      <c r="U520" s="14">
        <f t="shared" si="160"/>
        <v>8.9377199999999988</v>
      </c>
      <c r="V520" s="33">
        <f t="shared" si="161"/>
        <v>49.157459999999993</v>
      </c>
      <c r="W520" s="34">
        <f t="shared" si="162"/>
        <v>53.626319999999993</v>
      </c>
      <c r="X520" s="49">
        <v>133</v>
      </c>
      <c r="Y520" s="159"/>
      <c r="Z520" s="35"/>
      <c r="AA520" s="160"/>
      <c r="AB520" s="89"/>
      <c r="AC520" s="17"/>
      <c r="AD520" s="17"/>
    </row>
    <row r="521" spans="1:30" ht="29.25" customHeight="1">
      <c r="A521" s="178">
        <f t="shared" si="163"/>
        <v>518</v>
      </c>
      <c r="B521" s="11" t="s">
        <v>100</v>
      </c>
      <c r="C521" s="24" t="s">
        <v>339</v>
      </c>
      <c r="D521" s="36" t="s">
        <v>509</v>
      </c>
      <c r="E521" s="86"/>
      <c r="F521" s="12">
        <v>0</v>
      </c>
      <c r="G521" s="31">
        <v>0</v>
      </c>
      <c r="H521" s="31">
        <v>0</v>
      </c>
      <c r="I521" s="32">
        <v>166.07249999999999</v>
      </c>
      <c r="J521" s="14">
        <v>0</v>
      </c>
      <c r="K521" s="14">
        <f>F521*Dane!$C$14+G521*Dane!$C$15+H521*Dane!$C$16</f>
        <v>0</v>
      </c>
      <c r="L521" s="41">
        <f>F521*Dane!$F$14+G521*Dane!$F$15+H521*Dane!$F$17</f>
        <v>0</v>
      </c>
      <c r="M521" s="41">
        <f>F521*Dane!$H$14+G521*Dane!$H$15+H521*Dane!$H$16+(F521+G521+H521)*Dane!$C$22</f>
        <v>0</v>
      </c>
      <c r="N521" s="15">
        <f t="shared" si="164"/>
        <v>166.07249999999999</v>
      </c>
      <c r="O521" s="14">
        <f>IF(B521="W",N521*Dane!$D$2,N521*Dane!$H$2)</f>
        <v>33.214500000000001</v>
      </c>
      <c r="P521" s="14">
        <f t="shared" si="158"/>
        <v>199.28699999999998</v>
      </c>
      <c r="Q521" s="14">
        <f>IF(B521="W",N521*Dane!$C$23,N521*Dane!$C$23)</f>
        <v>0</v>
      </c>
      <c r="R521" s="14">
        <f>IF(B521="W",(N521*Dane!$D$3)-Q521,(N521*Dane!$H$3)-Q521)</f>
        <v>0</v>
      </c>
      <c r="S521" s="14">
        <f t="shared" si="165"/>
        <v>199.28699999999998</v>
      </c>
      <c r="T521" s="14">
        <f t="shared" si="159"/>
        <v>19.928699999999999</v>
      </c>
      <c r="U521" s="14">
        <f t="shared" si="160"/>
        <v>39.857399999999998</v>
      </c>
      <c r="V521" s="33">
        <f t="shared" si="161"/>
        <v>219.21569999999997</v>
      </c>
      <c r="W521" s="34">
        <f t="shared" si="162"/>
        <v>239.14439999999996</v>
      </c>
      <c r="X521" s="49">
        <v>663</v>
      </c>
      <c r="Y521" s="159"/>
      <c r="Z521" s="35"/>
      <c r="AA521" s="160"/>
      <c r="AB521" s="89"/>
      <c r="AC521" s="17"/>
      <c r="AD521" s="17"/>
    </row>
    <row r="522" spans="1:30" ht="29.25" customHeight="1">
      <c r="A522" s="178">
        <f t="shared" ref="A522:A585" si="176">A521+1</f>
        <v>519</v>
      </c>
      <c r="B522" s="11" t="s">
        <v>99</v>
      </c>
      <c r="C522" s="24" t="s">
        <v>1783</v>
      </c>
      <c r="D522" s="36" t="s">
        <v>1784</v>
      </c>
      <c r="E522" s="86"/>
      <c r="F522" s="12">
        <v>16</v>
      </c>
      <c r="G522" s="31">
        <v>0</v>
      </c>
      <c r="H522" s="31">
        <v>1</v>
      </c>
      <c r="I522" s="32">
        <v>1009.3181999999999</v>
      </c>
      <c r="J522" s="14">
        <v>0</v>
      </c>
      <c r="K522" s="14">
        <f>F522*Dane!$C$14+G522*Dane!$C$15+H522*Dane!$C$16</f>
        <v>566</v>
      </c>
      <c r="L522" s="41">
        <f>F522*Dane!$F$14+G522*Dane!$F$15+H522*Dane!$F$17</f>
        <v>245</v>
      </c>
      <c r="M522" s="41">
        <f>F522*Dane!$H$14+G522*Dane!$H$15+H522*Dane!$H$16+(F522+G522+H522)*Dane!$C$22</f>
        <v>1224</v>
      </c>
      <c r="N522" s="15">
        <f t="shared" si="164"/>
        <v>3044.3181999999997</v>
      </c>
      <c r="O522" s="14">
        <f>IF(B522="W",N522*Dane!$D$2,N522*Dane!$H$2)</f>
        <v>608.86363999999992</v>
      </c>
      <c r="P522" s="14">
        <f>SUM(N522:O522)</f>
        <v>3653.1818399999997</v>
      </c>
      <c r="Q522" s="14">
        <f>IF(B522="W",N522*Dane!$C$23,N522*Dane!$C$23)</f>
        <v>0</v>
      </c>
      <c r="R522" s="14">
        <f>IF(B522="W",(N522*Dane!$D$3)-Q522,(N522*Dane!$H$3)-Q522)</f>
        <v>0</v>
      </c>
      <c r="S522" s="14">
        <f t="shared" si="165"/>
        <v>3653.1818399999997</v>
      </c>
      <c r="T522" s="14">
        <f>S522*0.1</f>
        <v>365.31818399999997</v>
      </c>
      <c r="U522" s="14">
        <f>S522*0.2</f>
        <v>730.63636799999995</v>
      </c>
      <c r="V522" s="33">
        <f>SUM(S522:T522)</f>
        <v>4018.5000239999999</v>
      </c>
      <c r="W522" s="34">
        <f>SUM(S522,U522)</f>
        <v>4383.8182079999997</v>
      </c>
      <c r="X522" s="49">
        <v>5039.2325735999993</v>
      </c>
      <c r="Y522" s="159">
        <f>X522*Dane!$D$6</f>
        <v>755.88488603999986</v>
      </c>
      <c r="Z522" s="35">
        <f>X522*Dane!$D$7</f>
        <v>1511.7697720799997</v>
      </c>
      <c r="AA522" s="160">
        <f>X522*Dane!$D$8</f>
        <v>3023.5395441599994</v>
      </c>
      <c r="AB522" s="89"/>
      <c r="AC522" s="17"/>
      <c r="AD522" s="17"/>
    </row>
    <row r="523" spans="1:30" ht="29.25" customHeight="1">
      <c r="A523" s="178">
        <f t="shared" si="176"/>
        <v>520</v>
      </c>
      <c r="B523" s="11" t="s">
        <v>99</v>
      </c>
      <c r="C523" s="24" t="s">
        <v>856</v>
      </c>
      <c r="D523" s="36" t="s">
        <v>509</v>
      </c>
      <c r="E523" s="86"/>
      <c r="F523" s="12">
        <v>26</v>
      </c>
      <c r="G523" s="13">
        <v>0</v>
      </c>
      <c r="H523" s="13">
        <v>0</v>
      </c>
      <c r="I523" s="32">
        <v>1550.6138999999998</v>
      </c>
      <c r="J523" s="14">
        <v>0</v>
      </c>
      <c r="K523" s="14">
        <f>F523*Dane!$C$14+G523*Dane!$C$15+H523*Dane!$C$16</f>
        <v>858</v>
      </c>
      <c r="L523" s="41">
        <f>F523*Dane!$F$14+G523*Dane!$F$15+H523*Dane!$F$17</f>
        <v>390</v>
      </c>
      <c r="M523" s="41">
        <f>F523*Dane!$H$14+G523*Dane!$H$15+H523*Dane!$H$16+(F523+G523+H523)*Dane!$C$22</f>
        <v>1872</v>
      </c>
      <c r="N523" s="15">
        <f t="shared" si="164"/>
        <v>4670.6139000000003</v>
      </c>
      <c r="O523" s="14">
        <f>IF(B523="W",N523*Dane!$D$2,N523*Dane!$H$2)</f>
        <v>934.12278000000015</v>
      </c>
      <c r="P523" s="14">
        <f t="shared" ref="P523:P528" si="177">SUM(N523:O523)</f>
        <v>5604.73668</v>
      </c>
      <c r="Q523" s="14">
        <f>IF(B523="W",N523*Dane!$C$23,N523*Dane!$C$23)</f>
        <v>0</v>
      </c>
      <c r="R523" s="14">
        <f>IF(B523="W",(N523*Dane!$D$3)-Q523,(N523*Dane!$H$3)-Q523)</f>
        <v>0</v>
      </c>
      <c r="S523" s="14">
        <f t="shared" si="165"/>
        <v>5604.73668</v>
      </c>
      <c r="T523" s="14">
        <f t="shared" ref="T523:T528" si="178">S523*0.1</f>
        <v>560.47366799999998</v>
      </c>
      <c r="U523" s="14">
        <f t="shared" ref="U523:U528" si="179">S523*0.2</f>
        <v>1120.947336</v>
      </c>
      <c r="V523" s="33">
        <f t="shared" ref="V523:V528" si="180">SUM(S523:T523)</f>
        <v>6165.2103479999996</v>
      </c>
      <c r="W523" s="34">
        <f t="shared" ref="W523:W528" si="181">SUM(S523,U523)</f>
        <v>6725.6840160000002</v>
      </c>
      <c r="X523" s="49">
        <v>9071</v>
      </c>
      <c r="Y523" s="159">
        <f>X523*Dane!$D$6</f>
        <v>1360.6499999999999</v>
      </c>
      <c r="Z523" s="35">
        <f>X523*Dane!$D$7</f>
        <v>2721.2999999999997</v>
      </c>
      <c r="AA523" s="160">
        <f>X523*Dane!$D$8</f>
        <v>5442.5999999999995</v>
      </c>
      <c r="AB523" s="89"/>
      <c r="AC523" s="17"/>
      <c r="AD523" s="17"/>
    </row>
    <row r="524" spans="1:30" ht="29.25" customHeight="1">
      <c r="A524" s="178">
        <f t="shared" si="176"/>
        <v>521</v>
      </c>
      <c r="B524" s="11" t="s">
        <v>99</v>
      </c>
      <c r="C524" s="24" t="s">
        <v>857</v>
      </c>
      <c r="D524" s="36" t="s">
        <v>509</v>
      </c>
      <c r="E524" s="86"/>
      <c r="F524" s="12">
        <v>48</v>
      </c>
      <c r="G524" s="13">
        <v>0</v>
      </c>
      <c r="H524" s="13">
        <v>0</v>
      </c>
      <c r="I524" s="32">
        <v>1808.2980299999999</v>
      </c>
      <c r="J524" s="14">
        <v>0</v>
      </c>
      <c r="K524" s="14">
        <f>F524*Dane!$C$14+G524*Dane!$C$15+H524*Dane!$C$16</f>
        <v>1584</v>
      </c>
      <c r="L524" s="41">
        <f>F524*Dane!$F$14+G524*Dane!$F$15+H524*Dane!$F$17</f>
        <v>720</v>
      </c>
      <c r="M524" s="41">
        <f>F524*Dane!$H$14+G524*Dane!$H$15+H524*Dane!$H$16+(F524+G524+H524)*Dane!$C$22</f>
        <v>3456</v>
      </c>
      <c r="N524" s="15">
        <f t="shared" si="164"/>
        <v>7568.2980299999999</v>
      </c>
      <c r="O524" s="14">
        <f>IF(B524="W",N524*Dane!$D$2,N524*Dane!$H$2)</f>
        <v>1513.6596060000002</v>
      </c>
      <c r="P524" s="14">
        <f t="shared" si="177"/>
        <v>9081.9576359999992</v>
      </c>
      <c r="Q524" s="14">
        <f>IF(B524="W",N524*Dane!$C$23,N524*Dane!$C$23)</f>
        <v>0</v>
      </c>
      <c r="R524" s="14">
        <f>IF(B524="W",(N524*Dane!$D$3)-Q524,(N524*Dane!$H$3)-Q524)</f>
        <v>0</v>
      </c>
      <c r="S524" s="14">
        <f t="shared" si="165"/>
        <v>9081.9576359999992</v>
      </c>
      <c r="T524" s="14">
        <f t="shared" si="178"/>
        <v>908.19576359999996</v>
      </c>
      <c r="U524" s="14">
        <f t="shared" si="179"/>
        <v>1816.3915271999999</v>
      </c>
      <c r="V524" s="33">
        <f t="shared" si="180"/>
        <v>9990.1533995999998</v>
      </c>
      <c r="W524" s="34">
        <f t="shared" si="181"/>
        <v>10898.349163199999</v>
      </c>
      <c r="X524" s="49">
        <v>15048</v>
      </c>
      <c r="Y524" s="159">
        <f>X524*Dane!$D$6</f>
        <v>2257.1999999999998</v>
      </c>
      <c r="Z524" s="35">
        <f>X524*Dane!$D$7</f>
        <v>4514.3999999999996</v>
      </c>
      <c r="AA524" s="160">
        <f>X524*Dane!$D$8</f>
        <v>9028.7999999999993</v>
      </c>
      <c r="AB524" s="89"/>
      <c r="AC524" s="17"/>
      <c r="AD524" s="17"/>
    </row>
    <row r="525" spans="1:30" ht="29.25" customHeight="1">
      <c r="A525" s="178">
        <f t="shared" si="176"/>
        <v>522</v>
      </c>
      <c r="B525" s="11" t="s">
        <v>99</v>
      </c>
      <c r="C525" s="24" t="s">
        <v>858</v>
      </c>
      <c r="D525" s="36" t="s">
        <v>509</v>
      </c>
      <c r="E525" s="86"/>
      <c r="F525" s="12">
        <v>26</v>
      </c>
      <c r="G525" s="13">
        <v>0</v>
      </c>
      <c r="H525" s="13">
        <v>0</v>
      </c>
      <c r="I525" s="32">
        <v>943.93596000000002</v>
      </c>
      <c r="J525" s="14">
        <v>0</v>
      </c>
      <c r="K525" s="14">
        <f>F525*Dane!$C$14+G525*Dane!$C$15+H525*Dane!$C$16</f>
        <v>858</v>
      </c>
      <c r="L525" s="41">
        <f>F525*Dane!$F$14+G525*Dane!$F$15+H525*Dane!$F$17</f>
        <v>390</v>
      </c>
      <c r="M525" s="41">
        <f>F525*Dane!$H$14+G525*Dane!$H$15+H525*Dane!$H$16+(F525+G525+H525)*Dane!$C$22</f>
        <v>1872</v>
      </c>
      <c r="N525" s="15">
        <f t="shared" si="164"/>
        <v>4063.9359599999998</v>
      </c>
      <c r="O525" s="14">
        <f>IF(B525="W",N525*Dane!$D$2,N525*Dane!$H$2)</f>
        <v>812.787192</v>
      </c>
      <c r="P525" s="14">
        <f t="shared" si="177"/>
        <v>4876.7231519999996</v>
      </c>
      <c r="Q525" s="14">
        <f>IF(B525="W",N525*Dane!$C$23,N525*Dane!$C$23)</f>
        <v>0</v>
      </c>
      <c r="R525" s="14">
        <f>IF(B525="W",(N525*Dane!$D$3)-Q525,(N525*Dane!$H$3)-Q525)</f>
        <v>0</v>
      </c>
      <c r="S525" s="14">
        <f t="shared" si="165"/>
        <v>4876.7231519999996</v>
      </c>
      <c r="T525" s="14">
        <f t="shared" si="178"/>
        <v>487.67231519999996</v>
      </c>
      <c r="U525" s="14">
        <f t="shared" si="179"/>
        <v>975.34463039999991</v>
      </c>
      <c r="V525" s="33">
        <f t="shared" si="180"/>
        <v>5364.3954672</v>
      </c>
      <c r="W525" s="34">
        <f t="shared" si="181"/>
        <v>5852.0677823999995</v>
      </c>
      <c r="X525" s="49">
        <v>8094</v>
      </c>
      <c r="Y525" s="159">
        <f>X525*Dane!$D$6</f>
        <v>1214.0999999999999</v>
      </c>
      <c r="Z525" s="35">
        <f>X525*Dane!$D$7</f>
        <v>2428.1999999999998</v>
      </c>
      <c r="AA525" s="160">
        <f>X525*Dane!$D$8</f>
        <v>4856.3999999999996</v>
      </c>
      <c r="AB525" s="89"/>
      <c r="AC525" s="17"/>
      <c r="AD525" s="17"/>
    </row>
    <row r="526" spans="1:30" ht="29.25" customHeight="1">
      <c r="A526" s="178">
        <f t="shared" si="176"/>
        <v>523</v>
      </c>
      <c r="B526" s="11" t="s">
        <v>99</v>
      </c>
      <c r="C526" s="24" t="s">
        <v>859</v>
      </c>
      <c r="D526" s="36" t="s">
        <v>509</v>
      </c>
      <c r="E526" s="86"/>
      <c r="F526" s="12">
        <v>12</v>
      </c>
      <c r="G526" s="13">
        <v>0</v>
      </c>
      <c r="H526" s="13">
        <v>0</v>
      </c>
      <c r="I526" s="32">
        <v>940.27230000000009</v>
      </c>
      <c r="J526" s="14">
        <v>0</v>
      </c>
      <c r="K526" s="14">
        <f>F526*Dane!$C$14+G526*Dane!$C$15+H526*Dane!$C$16</f>
        <v>396</v>
      </c>
      <c r="L526" s="41">
        <f>F526*Dane!$F$14+G526*Dane!$F$15+H526*Dane!$F$17</f>
        <v>180</v>
      </c>
      <c r="M526" s="41">
        <f>F526*Dane!$H$14+G526*Dane!$H$15+H526*Dane!$H$16+(F526+G526+H526)*Dane!$C$22</f>
        <v>864</v>
      </c>
      <c r="N526" s="15">
        <f t="shared" si="164"/>
        <v>2380.2723000000001</v>
      </c>
      <c r="O526" s="14">
        <f>IF(B526="W",N526*Dane!$D$2,N526*Dane!$H$2)</f>
        <v>476.05446000000006</v>
      </c>
      <c r="P526" s="14">
        <f t="shared" si="177"/>
        <v>2856.3267599999999</v>
      </c>
      <c r="Q526" s="14">
        <f>IF(B526="W",N526*Dane!$C$23,N526*Dane!$C$23)</f>
        <v>0</v>
      </c>
      <c r="R526" s="14">
        <f>IF(B526="W",(N526*Dane!$D$3)-Q526,(N526*Dane!$H$3)-Q526)</f>
        <v>0</v>
      </c>
      <c r="S526" s="14">
        <f t="shared" si="165"/>
        <v>2856.3267599999999</v>
      </c>
      <c r="T526" s="14">
        <f t="shared" si="178"/>
        <v>285.632676</v>
      </c>
      <c r="U526" s="14">
        <f t="shared" si="179"/>
        <v>571.26535200000001</v>
      </c>
      <c r="V526" s="33">
        <f t="shared" si="180"/>
        <v>3141.9594360000001</v>
      </c>
      <c r="W526" s="34">
        <f t="shared" si="181"/>
        <v>3427.5921119999998</v>
      </c>
      <c r="X526" s="49">
        <v>4549</v>
      </c>
      <c r="Y526" s="159">
        <f>X526*Dane!$D$6</f>
        <v>682.35</v>
      </c>
      <c r="Z526" s="35">
        <f>X526*Dane!$D$7</f>
        <v>1364.7</v>
      </c>
      <c r="AA526" s="160">
        <f>X526*Dane!$D$8</f>
        <v>2729.4</v>
      </c>
      <c r="AB526" s="89"/>
      <c r="AC526" s="17"/>
      <c r="AD526" s="17"/>
    </row>
    <row r="527" spans="1:30" ht="29.25" customHeight="1">
      <c r="A527" s="178">
        <f t="shared" si="176"/>
        <v>524</v>
      </c>
      <c r="B527" s="11" t="s">
        <v>99</v>
      </c>
      <c r="C527" s="24" t="s">
        <v>860</v>
      </c>
      <c r="D527" s="36" t="s">
        <v>509</v>
      </c>
      <c r="E527" s="86"/>
      <c r="F527" s="12">
        <v>3</v>
      </c>
      <c r="G527" s="13">
        <v>0</v>
      </c>
      <c r="H527" s="13">
        <v>0</v>
      </c>
      <c r="I527" s="32">
        <v>132.69695999999999</v>
      </c>
      <c r="J527" s="14">
        <v>0</v>
      </c>
      <c r="K527" s="14">
        <f>F527*Dane!$C$14+G527*Dane!$C$15+H527*Dane!$C$16</f>
        <v>99</v>
      </c>
      <c r="L527" s="41">
        <f>F527*Dane!$F$14+G527*Dane!$F$15+H527*Dane!$F$17</f>
        <v>45</v>
      </c>
      <c r="M527" s="41">
        <f>F527*Dane!$H$14+G527*Dane!$H$15+H527*Dane!$H$16+(F527+G527+H527)*Dane!$C$22</f>
        <v>216</v>
      </c>
      <c r="N527" s="15">
        <f t="shared" si="164"/>
        <v>492.69695999999999</v>
      </c>
      <c r="O527" s="14">
        <f>IF(B527="W",N527*Dane!$D$2,N527*Dane!$H$2)</f>
        <v>98.539392000000007</v>
      </c>
      <c r="P527" s="14">
        <f t="shared" si="177"/>
        <v>591.23635200000001</v>
      </c>
      <c r="Q527" s="14">
        <f>IF(B527="W",N527*Dane!$C$23,N527*Dane!$C$23)</f>
        <v>0</v>
      </c>
      <c r="R527" s="14">
        <f>IF(B527="W",(N527*Dane!$D$3)-Q527,(N527*Dane!$H$3)-Q527)</f>
        <v>0</v>
      </c>
      <c r="S527" s="14">
        <f t="shared" si="165"/>
        <v>591.23635200000001</v>
      </c>
      <c r="T527" s="14">
        <f t="shared" si="178"/>
        <v>59.123635200000002</v>
      </c>
      <c r="U527" s="14">
        <f t="shared" si="179"/>
        <v>118.2472704</v>
      </c>
      <c r="V527" s="33">
        <f t="shared" si="180"/>
        <v>650.35998719999998</v>
      </c>
      <c r="W527" s="34">
        <f t="shared" si="181"/>
        <v>709.48362240000006</v>
      </c>
      <c r="X527" s="49">
        <v>972</v>
      </c>
      <c r="Y527" s="159">
        <f>X527*Dane!$D$6</f>
        <v>145.79999999999998</v>
      </c>
      <c r="Z527" s="35">
        <f>X527*Dane!$D$7</f>
        <v>291.59999999999997</v>
      </c>
      <c r="AA527" s="160">
        <f>X527*Dane!$D$8</f>
        <v>583.19999999999993</v>
      </c>
      <c r="AB527" s="89"/>
      <c r="AC527" s="17"/>
      <c r="AD527" s="17"/>
    </row>
    <row r="528" spans="1:30" ht="29.25" customHeight="1">
      <c r="A528" s="178">
        <f t="shared" si="176"/>
        <v>525</v>
      </c>
      <c r="B528" s="11" t="s">
        <v>99</v>
      </c>
      <c r="C528" s="24" t="s">
        <v>861</v>
      </c>
      <c r="D528" s="36" t="s">
        <v>509</v>
      </c>
      <c r="E528" s="86"/>
      <c r="F528" s="12">
        <v>4</v>
      </c>
      <c r="G528" s="13">
        <v>0</v>
      </c>
      <c r="H528" s="13">
        <v>0</v>
      </c>
      <c r="I528" s="32">
        <v>328.36056000000002</v>
      </c>
      <c r="J528" s="14">
        <v>0</v>
      </c>
      <c r="K528" s="14">
        <f>F528*Dane!$C$14+G528*Dane!$C$15+H528*Dane!$C$16</f>
        <v>132</v>
      </c>
      <c r="L528" s="41">
        <f>F528*Dane!$F$14+G528*Dane!$F$15+H528*Dane!$F$17</f>
        <v>60</v>
      </c>
      <c r="M528" s="41">
        <f>F528*Dane!$H$14+G528*Dane!$H$15+H528*Dane!$H$16+(F528+G528+H528)*Dane!$C$22</f>
        <v>288</v>
      </c>
      <c r="N528" s="15">
        <f t="shared" si="164"/>
        <v>808.36056000000008</v>
      </c>
      <c r="O528" s="14">
        <f>IF(B528="W",N528*Dane!$D$2,N528*Dane!$H$2)</f>
        <v>161.67211200000003</v>
      </c>
      <c r="P528" s="14">
        <f t="shared" si="177"/>
        <v>970.03267200000005</v>
      </c>
      <c r="Q528" s="14">
        <f>IF(B528="W",N528*Dane!$C$23,N528*Dane!$C$23)</f>
        <v>0</v>
      </c>
      <c r="R528" s="14">
        <f>IF(B528="W",(N528*Dane!$D$3)-Q528,(N528*Dane!$H$3)-Q528)</f>
        <v>0</v>
      </c>
      <c r="S528" s="14">
        <f t="shared" si="165"/>
        <v>970.03267200000005</v>
      </c>
      <c r="T528" s="14">
        <f t="shared" si="178"/>
        <v>97.00326720000001</v>
      </c>
      <c r="U528" s="14">
        <f t="shared" si="179"/>
        <v>194.00653440000002</v>
      </c>
      <c r="V528" s="33">
        <f t="shared" si="180"/>
        <v>1067.0359392</v>
      </c>
      <c r="W528" s="34">
        <f t="shared" si="181"/>
        <v>1164.0392064</v>
      </c>
      <c r="X528" s="49">
        <v>1540</v>
      </c>
      <c r="Y528" s="159">
        <f>X528*Dane!$D$6</f>
        <v>231</v>
      </c>
      <c r="Z528" s="35">
        <f>X528*Dane!$D$7</f>
        <v>462</v>
      </c>
      <c r="AA528" s="160">
        <f>X528*Dane!$D$8</f>
        <v>924</v>
      </c>
      <c r="AB528" s="89"/>
      <c r="AC528" s="17"/>
      <c r="AD528" s="17"/>
    </row>
    <row r="529" spans="1:30" ht="29.25" customHeight="1">
      <c r="A529" s="178">
        <f t="shared" si="176"/>
        <v>526</v>
      </c>
      <c r="B529" s="11" t="s">
        <v>100</v>
      </c>
      <c r="C529" s="24" t="s">
        <v>855</v>
      </c>
      <c r="D529" s="36" t="s">
        <v>509</v>
      </c>
      <c r="E529" s="86"/>
      <c r="F529" s="12">
        <v>0</v>
      </c>
      <c r="G529" s="31">
        <v>0</v>
      </c>
      <c r="H529" s="31">
        <v>0</v>
      </c>
      <c r="I529" s="32">
        <v>523.38</v>
      </c>
      <c r="J529" s="14">
        <v>0</v>
      </c>
      <c r="K529" s="14">
        <f>F529*Dane!$C$14+G529*Dane!$C$15+H529*Dane!$C$16</f>
        <v>0</v>
      </c>
      <c r="L529" s="41">
        <f>F529*Dane!$F$14+G529*Dane!$F$15+H529*Dane!$F$17</f>
        <v>0</v>
      </c>
      <c r="M529" s="41">
        <f>F529*Dane!$H$14+G529*Dane!$H$15+H529*Dane!$H$16+(F529+G529+H529)*Dane!$C$22</f>
        <v>0</v>
      </c>
      <c r="N529" s="15">
        <f t="shared" si="164"/>
        <v>523.38</v>
      </c>
      <c r="O529" s="14">
        <f>IF(B529="W",N529*Dane!$D$2,N529*Dane!$H$2)</f>
        <v>104.676</v>
      </c>
      <c r="P529" s="14">
        <f>SUM(N529:O529)</f>
        <v>628.05600000000004</v>
      </c>
      <c r="Q529" s="14">
        <f>IF(B529="W",N529*Dane!$C$23,N529*Dane!$C$23)</f>
        <v>0</v>
      </c>
      <c r="R529" s="14">
        <f>IF(B529="W",(N529*Dane!$D$3)-Q529,(N529*Dane!$H$3)-Q529)</f>
        <v>0</v>
      </c>
      <c r="S529" s="14">
        <f t="shared" si="165"/>
        <v>628.05600000000004</v>
      </c>
      <c r="T529" s="14">
        <f>S529*0.1</f>
        <v>62.805600000000005</v>
      </c>
      <c r="U529" s="14">
        <f>S529*0.2</f>
        <v>125.61120000000001</v>
      </c>
      <c r="V529" s="33">
        <f>SUM(S529:T529)</f>
        <v>690.86160000000007</v>
      </c>
      <c r="W529" s="34">
        <f>SUM(S529,U529)</f>
        <v>753.66720000000009</v>
      </c>
      <c r="X529" s="49">
        <v>700</v>
      </c>
      <c r="Y529" s="159"/>
      <c r="Z529" s="35"/>
      <c r="AA529" s="160"/>
      <c r="AB529" s="89"/>
      <c r="AC529" s="17"/>
      <c r="AD529" s="17"/>
    </row>
    <row r="530" spans="1:30" ht="29.25" customHeight="1">
      <c r="A530" s="178">
        <f t="shared" si="176"/>
        <v>527</v>
      </c>
      <c r="B530" s="11" t="s">
        <v>100</v>
      </c>
      <c r="C530" s="45" t="s">
        <v>1673</v>
      </c>
      <c r="D530" s="36" t="s">
        <v>694</v>
      </c>
      <c r="E530" s="86"/>
      <c r="F530" s="12">
        <v>0</v>
      </c>
      <c r="G530" s="31">
        <v>0</v>
      </c>
      <c r="H530" s="31">
        <v>0</v>
      </c>
      <c r="I530" s="32">
        <v>189.56421</v>
      </c>
      <c r="J530" s="14">
        <v>0</v>
      </c>
      <c r="K530" s="14">
        <f>F530*Dane!$C$14+G530*Dane!$C$15+H530*Dane!$C$16</f>
        <v>0</v>
      </c>
      <c r="L530" s="41">
        <f>F530*Dane!$F$14+G530*Dane!$F$15+H530*Dane!$F$17</f>
        <v>0</v>
      </c>
      <c r="M530" s="41">
        <f>F530*Dane!$H$14+G530*Dane!$H$15+H530*Dane!$H$16+(F530+G530+H530)*Dane!$C$22</f>
        <v>0</v>
      </c>
      <c r="N530" s="15">
        <f t="shared" ref="N530:N595" si="182">SUM(I530:M530)</f>
        <v>189.56421</v>
      </c>
      <c r="O530" s="14">
        <f>IF(B530="W",N530*Dane!$D$2,N530*Dane!$H$2)</f>
        <v>37.912842000000005</v>
      </c>
      <c r="P530" s="14">
        <f>SUM(N530:O530)</f>
        <v>227.47705200000001</v>
      </c>
      <c r="Q530" s="14">
        <f>IF(B530="W",N530*Dane!$C$23,N530*Dane!$C$23)</f>
        <v>0</v>
      </c>
      <c r="R530" s="14">
        <f>IF(B530="W",(N530*Dane!$D$3)-Q530,(N530*Dane!$H$3)-Q530)</f>
        <v>0</v>
      </c>
      <c r="S530" s="14">
        <f t="shared" ref="S530:S595" si="183">SUM(P530:R530)</f>
        <v>227.47705200000001</v>
      </c>
      <c r="T530" s="14">
        <f>S530*0.1</f>
        <v>22.747705200000002</v>
      </c>
      <c r="U530" s="14">
        <f>S530*0.2</f>
        <v>45.495410400000004</v>
      </c>
      <c r="V530" s="33">
        <f>SUM(S530:T530)</f>
        <v>250.22475720000003</v>
      </c>
      <c r="W530" s="34">
        <f>SUM(S530,U530)</f>
        <v>272.97246240000004</v>
      </c>
      <c r="X530" s="49">
        <v>289</v>
      </c>
      <c r="Y530" s="159"/>
      <c r="Z530" s="35"/>
      <c r="AA530" s="160"/>
      <c r="AB530" s="89"/>
      <c r="AC530" s="17"/>
      <c r="AD530" s="17"/>
    </row>
    <row r="531" spans="1:30" ht="29.25" customHeight="1">
      <c r="A531" s="178">
        <f t="shared" si="176"/>
        <v>528</v>
      </c>
      <c r="B531" s="11" t="s">
        <v>100</v>
      </c>
      <c r="C531" s="102" t="s">
        <v>1674</v>
      </c>
      <c r="D531" s="36" t="s">
        <v>425</v>
      </c>
      <c r="E531" s="86"/>
      <c r="F531" s="12">
        <v>0</v>
      </c>
      <c r="G531" s="31">
        <v>0</v>
      </c>
      <c r="H531" s="31">
        <v>0</v>
      </c>
      <c r="I531" s="32">
        <v>172.11150000000001</v>
      </c>
      <c r="J531" s="14">
        <v>0</v>
      </c>
      <c r="K531" s="14">
        <f>F531*Dane!$C$14+G531*Dane!$C$15+H531*Dane!$C$16</f>
        <v>0</v>
      </c>
      <c r="L531" s="41">
        <f>F531*Dane!$F$14+G531*Dane!$F$15+H531*Dane!$F$17</f>
        <v>0</v>
      </c>
      <c r="M531" s="41">
        <f>F531*Dane!$H$14+G531*Dane!$H$15+H531*Dane!$H$16+(F531+G531+H531)*Dane!$C$22</f>
        <v>0</v>
      </c>
      <c r="N531" s="15">
        <f t="shared" si="182"/>
        <v>172.11150000000001</v>
      </c>
      <c r="O531" s="14">
        <f>IF(B531="W",N531*Dane!$D$2,N531*Dane!$H$2)</f>
        <v>34.4223</v>
      </c>
      <c r="P531" s="14">
        <f>SUM(N531:O531)</f>
        <v>206.53380000000001</v>
      </c>
      <c r="Q531" s="14">
        <f>IF(B531="W",N531*Dane!$C$23,N531*Dane!$C$23)</f>
        <v>0</v>
      </c>
      <c r="R531" s="14">
        <f>IF(B531="W",(N531*Dane!$D$3)-Q531,(N531*Dane!$H$3)-Q531)</f>
        <v>0</v>
      </c>
      <c r="S531" s="14">
        <f t="shared" si="183"/>
        <v>206.53380000000001</v>
      </c>
      <c r="T531" s="14">
        <f>S531*0.1</f>
        <v>20.653380000000002</v>
      </c>
      <c r="U531" s="14">
        <f>S531*0.2</f>
        <v>41.306760000000004</v>
      </c>
      <c r="V531" s="33">
        <f>SUM(S531:T531)</f>
        <v>227.18718000000001</v>
      </c>
      <c r="W531" s="34">
        <f>SUM(S531,U531)</f>
        <v>247.84056000000001</v>
      </c>
      <c r="X531" s="49">
        <v>262.52</v>
      </c>
      <c r="Y531" s="159"/>
      <c r="Z531" s="35"/>
      <c r="AA531" s="160"/>
      <c r="AB531" s="89"/>
      <c r="AC531" s="17"/>
      <c r="AD531" s="17"/>
    </row>
    <row r="532" spans="1:30" ht="29.25" customHeight="1">
      <c r="A532" s="178">
        <f t="shared" si="176"/>
        <v>529</v>
      </c>
      <c r="B532" s="11" t="s">
        <v>100</v>
      </c>
      <c r="C532" s="24" t="s">
        <v>340</v>
      </c>
      <c r="D532" s="36" t="s">
        <v>692</v>
      </c>
      <c r="E532" s="86"/>
      <c r="F532" s="12">
        <v>0</v>
      </c>
      <c r="G532" s="31">
        <v>0</v>
      </c>
      <c r="H532" s="31">
        <v>0</v>
      </c>
      <c r="I532" s="32">
        <v>90.584999999999994</v>
      </c>
      <c r="J532" s="14">
        <v>0</v>
      </c>
      <c r="K532" s="14">
        <f>F532*Dane!$C$14+G532*Dane!$C$15+H532*Dane!$C$16</f>
        <v>0</v>
      </c>
      <c r="L532" s="41">
        <f>F532*Dane!$F$14+G532*Dane!$F$15+H532*Dane!$F$17</f>
        <v>0</v>
      </c>
      <c r="M532" s="41">
        <f>F532*Dane!$H$14+G532*Dane!$H$15+H532*Dane!$H$16+(F532+G532+H532)*Dane!$C$22</f>
        <v>0</v>
      </c>
      <c r="N532" s="15">
        <f t="shared" si="182"/>
        <v>90.584999999999994</v>
      </c>
      <c r="O532" s="14">
        <f>IF(B532="W",N532*Dane!$D$2,N532*Dane!$H$2)</f>
        <v>18.117000000000001</v>
      </c>
      <c r="P532" s="14">
        <f t="shared" si="158"/>
        <v>108.702</v>
      </c>
      <c r="Q532" s="14">
        <f>IF(B532="W",N532*Dane!$C$23,N532*Dane!$C$23)</f>
        <v>0</v>
      </c>
      <c r="R532" s="14">
        <f>IF(B532="W",(N532*Dane!$D$3)-Q532,(N532*Dane!$H$3)-Q532)</f>
        <v>0</v>
      </c>
      <c r="S532" s="14">
        <f t="shared" si="183"/>
        <v>108.702</v>
      </c>
      <c r="T532" s="14">
        <f t="shared" si="159"/>
        <v>10.870200000000001</v>
      </c>
      <c r="U532" s="14">
        <f t="shared" si="160"/>
        <v>21.740400000000001</v>
      </c>
      <c r="V532" s="33">
        <f t="shared" si="161"/>
        <v>119.5722</v>
      </c>
      <c r="W532" s="34">
        <f t="shared" si="162"/>
        <v>130.44239999999999</v>
      </c>
      <c r="X532" s="49">
        <v>158</v>
      </c>
      <c r="Y532" s="159"/>
      <c r="Z532" s="35"/>
      <c r="AA532" s="160"/>
      <c r="AB532" s="89"/>
      <c r="AC532" s="17"/>
      <c r="AD532" s="17"/>
    </row>
    <row r="533" spans="1:30" ht="29.25" customHeight="1">
      <c r="A533" s="178">
        <f t="shared" si="176"/>
        <v>530</v>
      </c>
      <c r="B533" s="11" t="s">
        <v>100</v>
      </c>
      <c r="C533" s="24" t="s">
        <v>341</v>
      </c>
      <c r="D533" s="36" t="s">
        <v>693</v>
      </c>
      <c r="E533" s="86"/>
      <c r="F533" s="12">
        <v>0</v>
      </c>
      <c r="G533" s="31">
        <v>0</v>
      </c>
      <c r="H533" s="31">
        <v>0</v>
      </c>
      <c r="I533" s="32">
        <v>1.0725264000000001</v>
      </c>
      <c r="J533" s="14">
        <v>0</v>
      </c>
      <c r="K533" s="14">
        <f>F533*Dane!$C$14+G533*Dane!$C$15+H533*Dane!$C$16</f>
        <v>0</v>
      </c>
      <c r="L533" s="41">
        <f>F533*Dane!$F$14+G533*Dane!$F$15+H533*Dane!$F$17</f>
        <v>0</v>
      </c>
      <c r="M533" s="41">
        <f>F533*Dane!$H$14+G533*Dane!$H$15+H533*Dane!$H$16+(F533+G533+H533)*Dane!$C$22</f>
        <v>0</v>
      </c>
      <c r="N533" s="15">
        <f t="shared" si="182"/>
        <v>1.0725264000000001</v>
      </c>
      <c r="O533" s="14">
        <f>IF(B533="W",N533*Dane!$D$2,N533*Dane!$H$2)</f>
        <v>0.21450528000000002</v>
      </c>
      <c r="P533" s="14">
        <f t="shared" si="158"/>
        <v>1.2870316800000001</v>
      </c>
      <c r="Q533" s="14">
        <f>IF(B533="W",N533*Dane!$C$23,N533*Dane!$C$23)</f>
        <v>0</v>
      </c>
      <c r="R533" s="14">
        <f>IF(B533="W",(N533*Dane!$D$3)-Q533,(N533*Dane!$H$3)-Q533)</f>
        <v>0</v>
      </c>
      <c r="S533" s="14">
        <f t="shared" si="183"/>
        <v>1.2870316800000001</v>
      </c>
      <c r="T533" s="14">
        <f t="shared" si="159"/>
        <v>0.12870316800000001</v>
      </c>
      <c r="U533" s="14">
        <f t="shared" si="160"/>
        <v>0.25740633600000001</v>
      </c>
      <c r="V533" s="33">
        <f t="shared" si="161"/>
        <v>1.415734848</v>
      </c>
      <c r="W533" s="34">
        <f t="shared" si="162"/>
        <v>1.5444380160000002</v>
      </c>
      <c r="X533" s="49">
        <v>1.3529944512000003</v>
      </c>
      <c r="Y533" s="159"/>
      <c r="Z533" s="35"/>
      <c r="AA533" s="160"/>
      <c r="AB533" s="89"/>
      <c r="AC533" s="17"/>
      <c r="AD533" s="17"/>
    </row>
    <row r="534" spans="1:30" ht="29.25" customHeight="1">
      <c r="A534" s="178">
        <f t="shared" si="176"/>
        <v>531</v>
      </c>
      <c r="B534" s="11" t="s">
        <v>100</v>
      </c>
      <c r="C534" s="24" t="s">
        <v>1675</v>
      </c>
      <c r="D534" s="36" t="s">
        <v>426</v>
      </c>
      <c r="E534" s="86"/>
      <c r="F534" s="12">
        <v>0</v>
      </c>
      <c r="G534" s="31">
        <v>0</v>
      </c>
      <c r="H534" s="31">
        <v>0</v>
      </c>
      <c r="I534" s="32">
        <v>16.949459999999998</v>
      </c>
      <c r="J534" s="14">
        <v>0</v>
      </c>
      <c r="K534" s="14">
        <f>F534*Dane!$C$14+G534*Dane!$C$15+H534*Dane!$C$16</f>
        <v>0</v>
      </c>
      <c r="L534" s="41">
        <f>F534*Dane!$F$14+G534*Dane!$F$15+H534*Dane!$F$17</f>
        <v>0</v>
      </c>
      <c r="M534" s="41">
        <f>F534*Dane!$H$14+G534*Dane!$H$15+H534*Dane!$H$16+(F534+G534+H534)*Dane!$C$22</f>
        <v>0</v>
      </c>
      <c r="N534" s="15">
        <f t="shared" si="182"/>
        <v>16.949459999999998</v>
      </c>
      <c r="O534" s="14">
        <f>IF(B534="W",N534*Dane!$D$2,N534*Dane!$H$2)</f>
        <v>3.3898919999999997</v>
      </c>
      <c r="P534" s="14">
        <f>SUM(N534:O534)</f>
        <v>20.339351999999998</v>
      </c>
      <c r="Q534" s="14">
        <f>IF(B534="W",N534*Dane!$C$23,N534*Dane!$C$23)</f>
        <v>0</v>
      </c>
      <c r="R534" s="14">
        <f>IF(B534="W",(N534*Dane!$D$3)-Q534,(N534*Dane!$H$3)-Q534)</f>
        <v>0</v>
      </c>
      <c r="S534" s="14">
        <f t="shared" si="183"/>
        <v>20.339351999999998</v>
      </c>
      <c r="T534" s="14">
        <f>S534*0.1</f>
        <v>2.0339351999999997</v>
      </c>
      <c r="U534" s="14">
        <f>S534*0.2</f>
        <v>4.0678703999999994</v>
      </c>
      <c r="V534" s="33">
        <f>SUM(S534:T534)</f>
        <v>22.373287199999996</v>
      </c>
      <c r="W534" s="34">
        <f>SUM(S534,U534)</f>
        <v>24.407222399999998</v>
      </c>
      <c r="X534" s="49">
        <v>68.89</v>
      </c>
      <c r="Y534" s="159"/>
      <c r="Z534" s="35"/>
      <c r="AA534" s="160"/>
      <c r="AB534" s="89"/>
      <c r="AC534" s="17"/>
      <c r="AD534" s="17"/>
    </row>
    <row r="535" spans="1:30" ht="29.25" customHeight="1">
      <c r="A535" s="178">
        <f t="shared" si="176"/>
        <v>532</v>
      </c>
      <c r="B535" s="11" t="s">
        <v>100</v>
      </c>
      <c r="C535" s="24" t="s">
        <v>1676</v>
      </c>
      <c r="D535" s="36" t="s">
        <v>427</v>
      </c>
      <c r="E535" s="86"/>
      <c r="F535" s="12">
        <v>0</v>
      </c>
      <c r="G535" s="31">
        <v>0</v>
      </c>
      <c r="H535" s="31">
        <v>0</v>
      </c>
      <c r="I535" s="32">
        <v>23.048849999999998</v>
      </c>
      <c r="J535" s="14">
        <v>0</v>
      </c>
      <c r="K535" s="14">
        <f>F535*Dane!$C$14+G535*Dane!$C$15+H535*Dane!$C$16</f>
        <v>0</v>
      </c>
      <c r="L535" s="41">
        <f>F535*Dane!$F$14+G535*Dane!$F$15+H535*Dane!$F$17</f>
        <v>0</v>
      </c>
      <c r="M535" s="41">
        <f>F535*Dane!$H$14+G535*Dane!$H$15+H535*Dane!$H$16+(F535+G535+H535)*Dane!$C$22</f>
        <v>0</v>
      </c>
      <c r="N535" s="15">
        <f t="shared" si="182"/>
        <v>23.048849999999998</v>
      </c>
      <c r="O535" s="14">
        <f>IF(B535="W",N535*Dane!$D$2,N535*Dane!$H$2)</f>
        <v>4.6097700000000001</v>
      </c>
      <c r="P535" s="14">
        <f>SUM(N535:O535)</f>
        <v>27.658619999999999</v>
      </c>
      <c r="Q535" s="14">
        <f>IF(B535="W",N535*Dane!$C$23,N535*Dane!$C$23)</f>
        <v>0</v>
      </c>
      <c r="R535" s="14">
        <f>IF(B535="W",(N535*Dane!$D$3)-Q535,(N535*Dane!$H$3)-Q535)</f>
        <v>0</v>
      </c>
      <c r="S535" s="14">
        <f t="shared" si="183"/>
        <v>27.658619999999999</v>
      </c>
      <c r="T535" s="14">
        <f>S535*0.1</f>
        <v>2.7658620000000003</v>
      </c>
      <c r="U535" s="14">
        <f>S535*0.2</f>
        <v>5.5317240000000005</v>
      </c>
      <c r="V535" s="33">
        <f>SUM(S535:T535)</f>
        <v>30.424481999999998</v>
      </c>
      <c r="W535" s="34">
        <f>SUM(S535,U535)</f>
        <v>33.190343999999996</v>
      </c>
      <c r="X535" s="49">
        <v>80.56</v>
      </c>
      <c r="Y535" s="159"/>
      <c r="Z535" s="35"/>
      <c r="AA535" s="160"/>
      <c r="AB535" s="89"/>
      <c r="AC535" s="17"/>
      <c r="AD535" s="17"/>
    </row>
    <row r="536" spans="1:30" ht="29.25" customHeight="1">
      <c r="A536" s="178">
        <f t="shared" si="176"/>
        <v>533</v>
      </c>
      <c r="B536" s="11" t="s">
        <v>100</v>
      </c>
      <c r="C536" s="24" t="s">
        <v>1931</v>
      </c>
      <c r="D536" s="55" t="s">
        <v>1930</v>
      </c>
      <c r="E536" s="86"/>
      <c r="F536" s="12">
        <v>0</v>
      </c>
      <c r="G536" s="31">
        <v>0</v>
      </c>
      <c r="H536" s="31">
        <v>0</v>
      </c>
      <c r="I536" s="32">
        <v>98.637</v>
      </c>
      <c r="J536" s="14">
        <v>0</v>
      </c>
      <c r="K536" s="14">
        <f>F536*Dane!$C$14+G536*Dane!$C$15+H536*Dane!$C$16</f>
        <v>0</v>
      </c>
      <c r="L536" s="41">
        <f>F536*Dane!$F$14+G536*Dane!$F$15+H536*Dane!$F$17</f>
        <v>0</v>
      </c>
      <c r="M536" s="41">
        <f>F536*Dane!$H$14+G536*Dane!$H$15+H536*Dane!$H$16+(F536+G536+H536)*Dane!$C$22</f>
        <v>0</v>
      </c>
      <c r="N536" s="15">
        <f t="shared" si="182"/>
        <v>98.637</v>
      </c>
      <c r="O536" s="14">
        <f>IF(B536="W",N536*Dane!$D$2,N536*Dane!$H$2)</f>
        <v>19.727400000000003</v>
      </c>
      <c r="P536" s="14">
        <f>SUM(N536:O536)</f>
        <v>118.3644</v>
      </c>
      <c r="Q536" s="14">
        <f>IF(B536="W",N536*Dane!$C$23,N536*Dane!$C$23)</f>
        <v>0</v>
      </c>
      <c r="R536" s="14">
        <f>IF(B536="W",(N536*Dane!$D$3)-Q536,(N536*Dane!$H$3)-Q536)</f>
        <v>0</v>
      </c>
      <c r="S536" s="14">
        <f t="shared" si="183"/>
        <v>118.3644</v>
      </c>
      <c r="T536" s="14">
        <f>S536*0.1</f>
        <v>11.836440000000001</v>
      </c>
      <c r="U536" s="14">
        <f>S536*0.2</f>
        <v>23.672880000000003</v>
      </c>
      <c r="V536" s="33">
        <f>SUM(S536:T536)</f>
        <v>130.20084</v>
      </c>
      <c r="W536" s="34">
        <f>SUM(S536,U536)</f>
        <v>142.03728000000001</v>
      </c>
      <c r="X536" s="49">
        <v>286</v>
      </c>
      <c r="Y536" s="159"/>
      <c r="Z536" s="35"/>
      <c r="AA536" s="160"/>
      <c r="AB536" s="89"/>
      <c r="AC536" s="17"/>
      <c r="AD536" s="17"/>
    </row>
    <row r="537" spans="1:30" ht="29.25" customHeight="1">
      <c r="A537" s="178">
        <f t="shared" si="176"/>
        <v>534</v>
      </c>
      <c r="B537" s="11" t="s">
        <v>99</v>
      </c>
      <c r="C537" s="24" t="s">
        <v>342</v>
      </c>
      <c r="D537" s="30" t="s">
        <v>695</v>
      </c>
      <c r="E537" s="85"/>
      <c r="F537" s="12">
        <v>0</v>
      </c>
      <c r="G537" s="13">
        <v>2</v>
      </c>
      <c r="H537" s="13">
        <v>0</v>
      </c>
      <c r="I537" s="32">
        <v>100.58960999999999</v>
      </c>
      <c r="J537" s="14">
        <v>0</v>
      </c>
      <c r="K537" s="14">
        <f>F537*Dane!$C$14+G537*Dane!$C$15+H537*Dane!$C$16</f>
        <v>66</v>
      </c>
      <c r="L537" s="41">
        <f>F537*Dane!$F$14+G537*Dane!$F$15+H537*Dane!$F$17</f>
        <v>10</v>
      </c>
      <c r="M537" s="41">
        <f>F537*Dane!$H$14+G537*Dane!$H$15+H537*Dane!$H$16+(F537+G537+H537)*Dane!$C$22</f>
        <v>144</v>
      </c>
      <c r="N537" s="15">
        <f t="shared" si="182"/>
        <v>320.58960999999999</v>
      </c>
      <c r="O537" s="14">
        <f>IF(B537="W",N537*Dane!$D$2,N537*Dane!$H$2)</f>
        <v>64.117922000000007</v>
      </c>
      <c r="P537" s="14">
        <f t="shared" si="158"/>
        <v>384.70753200000001</v>
      </c>
      <c r="Q537" s="14">
        <f>IF(B537="W",N537*Dane!$C$23,N537*Dane!$C$23)</f>
        <v>0</v>
      </c>
      <c r="R537" s="14">
        <f>IF(B537="W",(N537*Dane!$D$3)-Q537,(N537*Dane!$H$3)-Q537)</f>
        <v>0</v>
      </c>
      <c r="S537" s="14">
        <f t="shared" si="183"/>
        <v>384.70753200000001</v>
      </c>
      <c r="T537" s="14">
        <f t="shared" si="159"/>
        <v>38.470753200000004</v>
      </c>
      <c r="U537" s="14">
        <f t="shared" si="160"/>
        <v>76.941506400000009</v>
      </c>
      <c r="V537" s="33">
        <f t="shared" si="161"/>
        <v>423.1782852</v>
      </c>
      <c r="W537" s="34">
        <f t="shared" si="162"/>
        <v>461.64903839999999</v>
      </c>
      <c r="X537" s="49">
        <v>2670</v>
      </c>
      <c r="Y537" s="159">
        <f>X537*Dane!$D$6</f>
        <v>400.5</v>
      </c>
      <c r="Z537" s="35">
        <f>X537*Dane!$D$7</f>
        <v>801</v>
      </c>
      <c r="AA537" s="160">
        <f>X537*Dane!$D$8</f>
        <v>1602</v>
      </c>
      <c r="AB537" s="89"/>
      <c r="AC537" s="17"/>
      <c r="AD537" s="17"/>
    </row>
    <row r="538" spans="1:30" ht="29.25" customHeight="1">
      <c r="A538" s="178">
        <f t="shared" si="176"/>
        <v>535</v>
      </c>
      <c r="B538" s="11" t="s">
        <v>99</v>
      </c>
      <c r="C538" s="24" t="s">
        <v>343</v>
      </c>
      <c r="D538" s="30" t="s">
        <v>696</v>
      </c>
      <c r="E538" s="85"/>
      <c r="F538" s="12">
        <v>0</v>
      </c>
      <c r="G538" s="13">
        <v>5</v>
      </c>
      <c r="H538" s="13">
        <v>0</v>
      </c>
      <c r="I538" s="32">
        <v>103.10585999999999</v>
      </c>
      <c r="J538" s="14">
        <v>0</v>
      </c>
      <c r="K538" s="14">
        <f>F538*Dane!$C$14+G538*Dane!$C$15+H538*Dane!$C$16</f>
        <v>165</v>
      </c>
      <c r="L538" s="41">
        <f>F538*Dane!$F$14+G538*Dane!$F$15+H538*Dane!$F$17</f>
        <v>25</v>
      </c>
      <c r="M538" s="41">
        <f>F538*Dane!$H$14+G538*Dane!$H$15+H538*Dane!$H$16+(F538+G538+H538)*Dane!$C$22</f>
        <v>360</v>
      </c>
      <c r="N538" s="15">
        <f t="shared" si="182"/>
        <v>653.10586000000001</v>
      </c>
      <c r="O538" s="14">
        <f>IF(B538="W",N538*Dane!$D$2,N538*Dane!$H$2)</f>
        <v>130.621172</v>
      </c>
      <c r="P538" s="14">
        <f t="shared" si="158"/>
        <v>783.72703200000001</v>
      </c>
      <c r="Q538" s="14">
        <f>IF(B538="W",N538*Dane!$C$23,N538*Dane!$C$23)</f>
        <v>0</v>
      </c>
      <c r="R538" s="14">
        <f>IF(B538="W",(N538*Dane!$D$3)-Q538,(N538*Dane!$H$3)-Q538)</f>
        <v>0</v>
      </c>
      <c r="S538" s="14">
        <f t="shared" si="183"/>
        <v>783.72703200000001</v>
      </c>
      <c r="T538" s="14">
        <f t="shared" si="159"/>
        <v>78.372703200000004</v>
      </c>
      <c r="U538" s="14">
        <f t="shared" si="160"/>
        <v>156.74540640000001</v>
      </c>
      <c r="V538" s="33">
        <f t="shared" si="161"/>
        <v>862.09973520000005</v>
      </c>
      <c r="W538" s="34">
        <f t="shared" si="162"/>
        <v>940.47243839999999</v>
      </c>
      <c r="X538" s="49">
        <v>2089</v>
      </c>
      <c r="Y538" s="159">
        <f>X538*Dane!$D$6</f>
        <v>313.34999999999997</v>
      </c>
      <c r="Z538" s="35">
        <f>X538*Dane!$D$7</f>
        <v>626.69999999999993</v>
      </c>
      <c r="AA538" s="160">
        <f>X538*Dane!$D$8</f>
        <v>1253.3999999999999</v>
      </c>
      <c r="AB538" s="89"/>
      <c r="AC538" s="17"/>
      <c r="AD538" s="17"/>
    </row>
    <row r="539" spans="1:30" ht="29.25" customHeight="1">
      <c r="A539" s="178">
        <f t="shared" si="176"/>
        <v>536</v>
      </c>
      <c r="B539" s="11" t="s">
        <v>99</v>
      </c>
      <c r="C539" s="24" t="s">
        <v>344</v>
      </c>
      <c r="D539" s="30" t="s">
        <v>697</v>
      </c>
      <c r="E539" s="85"/>
      <c r="F539" s="12">
        <v>0</v>
      </c>
      <c r="G539" s="13">
        <v>3.5</v>
      </c>
      <c r="H539" s="13">
        <v>1.5</v>
      </c>
      <c r="I539" s="32">
        <v>304.40586000000002</v>
      </c>
      <c r="J539" s="14">
        <v>0</v>
      </c>
      <c r="K539" s="14">
        <f>F539*Dane!$C$14+G539*Dane!$C$15+H539*Dane!$C$16</f>
        <v>172.5</v>
      </c>
      <c r="L539" s="41">
        <f>F539*Dane!$F$14+G539*Dane!$F$15+H539*Dane!$F$17</f>
        <v>25</v>
      </c>
      <c r="M539" s="41">
        <f>F539*Dane!$H$14+G539*Dane!$H$15+H539*Dane!$H$16+(F539+G539+H539)*Dane!$C$22</f>
        <v>360</v>
      </c>
      <c r="N539" s="15">
        <f t="shared" si="182"/>
        <v>861.90586000000008</v>
      </c>
      <c r="O539" s="14">
        <f>IF(B539="W",N539*Dane!$D$2,N539*Dane!$H$2)</f>
        <v>172.38117200000002</v>
      </c>
      <c r="P539" s="14">
        <f t="shared" si="158"/>
        <v>1034.2870320000002</v>
      </c>
      <c r="Q539" s="14">
        <f>IF(B539="W",N539*Dane!$C$23,N539*Dane!$C$23)</f>
        <v>0</v>
      </c>
      <c r="R539" s="14">
        <f>IF(B539="W",(N539*Dane!$D$3)-Q539,(N539*Dane!$H$3)-Q539)</f>
        <v>0</v>
      </c>
      <c r="S539" s="14">
        <f t="shared" si="183"/>
        <v>1034.2870320000002</v>
      </c>
      <c r="T539" s="14">
        <f t="shared" si="159"/>
        <v>103.42870320000003</v>
      </c>
      <c r="U539" s="14">
        <f t="shared" si="160"/>
        <v>206.85740640000006</v>
      </c>
      <c r="V539" s="33">
        <f t="shared" si="161"/>
        <v>1137.7157352000002</v>
      </c>
      <c r="W539" s="34">
        <f t="shared" si="162"/>
        <v>1241.1444384000001</v>
      </c>
      <c r="X539" s="49">
        <v>3183</v>
      </c>
      <c r="Y539" s="159">
        <f>X539*Dane!$D$6</f>
        <v>477.45</v>
      </c>
      <c r="Z539" s="35">
        <f>X539*Dane!$D$7</f>
        <v>954.9</v>
      </c>
      <c r="AA539" s="160">
        <f>X539*Dane!$D$8</f>
        <v>1909.8</v>
      </c>
      <c r="AB539" s="89"/>
      <c r="AC539" s="17"/>
      <c r="AD539" s="17"/>
    </row>
    <row r="540" spans="1:30" ht="29.25" customHeight="1">
      <c r="A540" s="178">
        <f t="shared" si="176"/>
        <v>537</v>
      </c>
      <c r="B540" s="11" t="s">
        <v>100</v>
      </c>
      <c r="C540" s="24" t="s">
        <v>345</v>
      </c>
      <c r="D540" s="36" t="s">
        <v>698</v>
      </c>
      <c r="E540" s="86"/>
      <c r="F540" s="12">
        <v>0</v>
      </c>
      <c r="G540" s="31">
        <v>0</v>
      </c>
      <c r="H540" s="31">
        <v>0</v>
      </c>
      <c r="I540" s="32">
        <v>97.630499999999998</v>
      </c>
      <c r="J540" s="14">
        <v>0</v>
      </c>
      <c r="K540" s="14">
        <f>F540*Dane!$C$14+G540*Dane!$C$15+H540*Dane!$C$16</f>
        <v>0</v>
      </c>
      <c r="L540" s="41">
        <f>F540*Dane!$F$14+G540*Dane!$F$15+H540*Dane!$F$17</f>
        <v>0</v>
      </c>
      <c r="M540" s="41">
        <f>F540*Dane!$H$14+G540*Dane!$H$15+H540*Dane!$H$16+(F540+G540+H540)*Dane!$C$22</f>
        <v>0</v>
      </c>
      <c r="N540" s="15">
        <f t="shared" si="182"/>
        <v>97.630499999999998</v>
      </c>
      <c r="O540" s="14">
        <f>IF(B540="W",N540*Dane!$D$2,N540*Dane!$H$2)</f>
        <v>19.5261</v>
      </c>
      <c r="P540" s="14">
        <f t="shared" si="158"/>
        <v>117.1566</v>
      </c>
      <c r="Q540" s="14">
        <f>IF(B540="W",N540*Dane!$C$23,N540*Dane!$C$23)</f>
        <v>0</v>
      </c>
      <c r="R540" s="14">
        <f>IF(B540="W",(N540*Dane!$D$3)-Q540,(N540*Dane!$H$3)-Q540)</f>
        <v>0</v>
      </c>
      <c r="S540" s="14">
        <f t="shared" si="183"/>
        <v>117.1566</v>
      </c>
      <c r="T540" s="14">
        <f t="shared" si="159"/>
        <v>11.71566</v>
      </c>
      <c r="U540" s="14">
        <f t="shared" si="160"/>
        <v>23.431319999999999</v>
      </c>
      <c r="V540" s="33">
        <f t="shared" si="161"/>
        <v>128.87225999999998</v>
      </c>
      <c r="W540" s="34">
        <f t="shared" si="162"/>
        <v>140.58792</v>
      </c>
      <c r="X540" s="49">
        <v>830</v>
      </c>
      <c r="Y540" s="159">
        <f>X540*Dane!$D$6</f>
        <v>124.5</v>
      </c>
      <c r="Z540" s="35"/>
      <c r="AA540" s="160"/>
      <c r="AB540" s="89"/>
      <c r="AC540" s="17"/>
      <c r="AD540" s="17"/>
    </row>
    <row r="541" spans="1:30" ht="29.25" customHeight="1">
      <c r="A541" s="178">
        <f t="shared" si="176"/>
        <v>538</v>
      </c>
      <c r="B541" s="11" t="s">
        <v>99</v>
      </c>
      <c r="C541" s="24" t="s">
        <v>346</v>
      </c>
      <c r="D541" s="30" t="s">
        <v>699</v>
      </c>
      <c r="E541" s="85"/>
      <c r="F541" s="12">
        <v>0</v>
      </c>
      <c r="G541" s="13">
        <v>0</v>
      </c>
      <c r="H541" s="13">
        <v>0</v>
      </c>
      <c r="I541" s="32">
        <v>167.68289999999999</v>
      </c>
      <c r="J541" s="14">
        <v>0</v>
      </c>
      <c r="K541" s="14">
        <f>F541*Dane!$C$14+G541*Dane!$C$15+H541*Dane!$C$16</f>
        <v>0</v>
      </c>
      <c r="L541" s="41">
        <f>F541*Dane!$F$14+G541*Dane!$F$15+H541*Dane!$F$17</f>
        <v>0</v>
      </c>
      <c r="M541" s="41">
        <f>F541*Dane!$H$14+G541*Dane!$H$15+H541*Dane!$H$16+(F541+G541+H541)*Dane!$C$22</f>
        <v>0</v>
      </c>
      <c r="N541" s="15">
        <f t="shared" si="182"/>
        <v>167.68289999999999</v>
      </c>
      <c r="O541" s="14">
        <f>IF(B541="W",N541*Dane!$D$2,N541*Dane!$H$2)</f>
        <v>33.536580000000001</v>
      </c>
      <c r="P541" s="14">
        <f t="shared" si="158"/>
        <v>201.21947999999998</v>
      </c>
      <c r="Q541" s="14">
        <f>IF(B541="W",N541*Dane!$C$23,N541*Dane!$C$23)</f>
        <v>0</v>
      </c>
      <c r="R541" s="14">
        <f>IF(B541="W",(N541*Dane!$D$3)-Q541,(N541*Dane!$H$3)-Q541)</f>
        <v>0</v>
      </c>
      <c r="S541" s="14">
        <f t="shared" si="183"/>
        <v>201.21947999999998</v>
      </c>
      <c r="T541" s="14">
        <f t="shared" si="159"/>
        <v>20.121948</v>
      </c>
      <c r="U541" s="14">
        <f t="shared" si="160"/>
        <v>40.243895999999999</v>
      </c>
      <c r="V541" s="33">
        <f t="shared" si="161"/>
        <v>221.34142799999998</v>
      </c>
      <c r="W541" s="34">
        <f t="shared" si="162"/>
        <v>241.46337599999998</v>
      </c>
      <c r="X541" s="49">
        <v>722</v>
      </c>
      <c r="Y541" s="159"/>
      <c r="Z541" s="35"/>
      <c r="AA541" s="160"/>
      <c r="AB541" s="89"/>
      <c r="AC541" s="17"/>
      <c r="AD541" s="17"/>
    </row>
    <row r="542" spans="1:30" ht="29.25" customHeight="1">
      <c r="A542" s="178">
        <f t="shared" si="176"/>
        <v>539</v>
      </c>
      <c r="B542" s="11" t="s">
        <v>99</v>
      </c>
      <c r="C542" s="24" t="s">
        <v>347</v>
      </c>
      <c r="D542" s="30" t="s">
        <v>700</v>
      </c>
      <c r="E542" s="85"/>
      <c r="F542" s="12">
        <v>0</v>
      </c>
      <c r="G542" s="13">
        <v>0</v>
      </c>
      <c r="H542" s="13">
        <v>0</v>
      </c>
      <c r="I542" s="32">
        <v>236.5275</v>
      </c>
      <c r="J542" s="14">
        <v>0</v>
      </c>
      <c r="K542" s="14">
        <f>F542*Dane!$C$14+G542*Dane!$C$15+H542*Dane!$C$16</f>
        <v>0</v>
      </c>
      <c r="L542" s="41">
        <f>F542*Dane!$F$14+G542*Dane!$F$15+H542*Dane!$F$17</f>
        <v>0</v>
      </c>
      <c r="M542" s="41">
        <f>F542*Dane!$H$14+G542*Dane!$H$15+H542*Dane!$H$16+(F542+G542+H542)*Dane!$C$22</f>
        <v>0</v>
      </c>
      <c r="N542" s="15">
        <f t="shared" si="182"/>
        <v>236.5275</v>
      </c>
      <c r="O542" s="14">
        <f>IF(B542="W",N542*Dane!$D$2,N542*Dane!$H$2)</f>
        <v>47.305500000000002</v>
      </c>
      <c r="P542" s="14">
        <f t="shared" si="158"/>
        <v>283.83300000000003</v>
      </c>
      <c r="Q542" s="14">
        <f>IF(B542="W",N542*Dane!$C$23,N542*Dane!$C$23)</f>
        <v>0</v>
      </c>
      <c r="R542" s="14">
        <f>IF(B542="W",(N542*Dane!$D$3)-Q542,(N542*Dane!$H$3)-Q542)</f>
        <v>0</v>
      </c>
      <c r="S542" s="14">
        <f t="shared" si="183"/>
        <v>283.83300000000003</v>
      </c>
      <c r="T542" s="14">
        <f t="shared" si="159"/>
        <v>28.383300000000006</v>
      </c>
      <c r="U542" s="14">
        <f t="shared" si="160"/>
        <v>56.766600000000011</v>
      </c>
      <c r="V542" s="33">
        <f t="shared" si="161"/>
        <v>312.21630000000005</v>
      </c>
      <c r="W542" s="34">
        <f t="shared" si="162"/>
        <v>340.59960000000001</v>
      </c>
      <c r="X542" s="49">
        <v>1004</v>
      </c>
      <c r="Y542" s="159"/>
      <c r="Z542" s="35"/>
      <c r="AA542" s="160"/>
      <c r="AB542" s="89"/>
      <c r="AC542" s="17"/>
      <c r="AD542" s="17"/>
    </row>
    <row r="543" spans="1:30" ht="29.25" customHeight="1">
      <c r="A543" s="178">
        <f t="shared" si="176"/>
        <v>540</v>
      </c>
      <c r="B543" s="11" t="s">
        <v>99</v>
      </c>
      <c r="C543" s="24" t="s">
        <v>348</v>
      </c>
      <c r="D543" s="30" t="s">
        <v>701</v>
      </c>
      <c r="E543" s="85"/>
      <c r="F543" s="12">
        <v>0</v>
      </c>
      <c r="G543" s="13">
        <v>0</v>
      </c>
      <c r="H543" s="13">
        <v>0</v>
      </c>
      <c r="I543" s="32">
        <v>246.5925</v>
      </c>
      <c r="J543" s="14">
        <v>0</v>
      </c>
      <c r="K543" s="14">
        <f>F543*Dane!$C$14+G543*Dane!$C$15+H543*Dane!$C$16</f>
        <v>0</v>
      </c>
      <c r="L543" s="41">
        <f>F543*Dane!$F$14+G543*Dane!$F$15+H543*Dane!$F$17</f>
        <v>0</v>
      </c>
      <c r="M543" s="41">
        <f>F543*Dane!$H$14+G543*Dane!$H$15+H543*Dane!$H$16+(F543+G543+H543)*Dane!$C$22</f>
        <v>0</v>
      </c>
      <c r="N543" s="15">
        <f t="shared" si="182"/>
        <v>246.5925</v>
      </c>
      <c r="O543" s="14">
        <f>IF(B543="W",N543*Dane!$D$2,N543*Dane!$H$2)</f>
        <v>49.3185</v>
      </c>
      <c r="P543" s="14">
        <f t="shared" si="158"/>
        <v>295.911</v>
      </c>
      <c r="Q543" s="14">
        <f>IF(B543="W",N543*Dane!$C$23,N543*Dane!$C$23)</f>
        <v>0</v>
      </c>
      <c r="R543" s="14">
        <f>IF(B543="W",(N543*Dane!$D$3)-Q543,(N543*Dane!$H$3)-Q543)</f>
        <v>0</v>
      </c>
      <c r="S543" s="14">
        <f t="shared" si="183"/>
        <v>295.911</v>
      </c>
      <c r="T543" s="14">
        <f t="shared" si="159"/>
        <v>29.591100000000001</v>
      </c>
      <c r="U543" s="14">
        <f t="shared" si="160"/>
        <v>59.182200000000002</v>
      </c>
      <c r="V543" s="33">
        <f t="shared" si="161"/>
        <v>325.50209999999998</v>
      </c>
      <c r="W543" s="34">
        <f t="shared" si="162"/>
        <v>355.09320000000002</v>
      </c>
      <c r="X543" s="49">
        <v>1044</v>
      </c>
      <c r="Y543" s="159"/>
      <c r="Z543" s="35"/>
      <c r="AA543" s="160"/>
      <c r="AB543" s="89"/>
      <c r="AC543" s="17"/>
      <c r="AD543" s="17"/>
    </row>
    <row r="544" spans="1:30" ht="29.25" customHeight="1">
      <c r="A544" s="178">
        <f t="shared" si="176"/>
        <v>541</v>
      </c>
      <c r="B544" s="11" t="s">
        <v>99</v>
      </c>
      <c r="C544" s="24" t="s">
        <v>349</v>
      </c>
      <c r="D544" s="30" t="s">
        <v>702</v>
      </c>
      <c r="E544" s="85"/>
      <c r="F544" s="12">
        <v>0</v>
      </c>
      <c r="G544" s="13">
        <v>0</v>
      </c>
      <c r="H544" s="13">
        <v>0</v>
      </c>
      <c r="I544" s="32">
        <v>278.8005</v>
      </c>
      <c r="J544" s="14">
        <v>0</v>
      </c>
      <c r="K544" s="14">
        <f>F544*Dane!$C$14+G544*Dane!$C$15+H544*Dane!$C$16</f>
        <v>0</v>
      </c>
      <c r="L544" s="41">
        <f>F544*Dane!$F$14+G544*Dane!$F$15+H544*Dane!$F$17</f>
        <v>0</v>
      </c>
      <c r="M544" s="41">
        <f>F544*Dane!$H$14+G544*Dane!$H$15+H544*Dane!$H$16+(F544+G544+H544)*Dane!$C$22</f>
        <v>0</v>
      </c>
      <c r="N544" s="15">
        <f t="shared" si="182"/>
        <v>278.8005</v>
      </c>
      <c r="O544" s="14">
        <f>IF(B544="W",N544*Dane!$D$2,N544*Dane!$H$2)</f>
        <v>55.760100000000001</v>
      </c>
      <c r="P544" s="14">
        <f t="shared" si="158"/>
        <v>334.56060000000002</v>
      </c>
      <c r="Q544" s="14">
        <f>IF(B544="W",N544*Dane!$C$23,N544*Dane!$C$23)</f>
        <v>0</v>
      </c>
      <c r="R544" s="14">
        <f>IF(B544="W",(N544*Dane!$D$3)-Q544,(N544*Dane!$H$3)-Q544)</f>
        <v>0</v>
      </c>
      <c r="S544" s="14">
        <f t="shared" si="183"/>
        <v>334.56060000000002</v>
      </c>
      <c r="T544" s="14">
        <f t="shared" si="159"/>
        <v>33.456060000000001</v>
      </c>
      <c r="U544" s="14">
        <f t="shared" si="160"/>
        <v>66.912120000000002</v>
      </c>
      <c r="V544" s="33">
        <f t="shared" si="161"/>
        <v>368.01666</v>
      </c>
      <c r="W544" s="34">
        <f t="shared" si="162"/>
        <v>401.47272000000004</v>
      </c>
      <c r="X544" s="49">
        <v>1124</v>
      </c>
      <c r="Y544" s="159"/>
      <c r="Z544" s="35"/>
      <c r="AA544" s="160"/>
      <c r="AB544" s="89"/>
      <c r="AC544" s="17"/>
      <c r="AD544" s="17"/>
    </row>
    <row r="545" spans="1:30" ht="29.25" customHeight="1">
      <c r="A545" s="178">
        <f t="shared" si="176"/>
        <v>542</v>
      </c>
      <c r="B545" s="11" t="s">
        <v>100</v>
      </c>
      <c r="C545" s="24" t="s">
        <v>350</v>
      </c>
      <c r="D545" s="36" t="s">
        <v>703</v>
      </c>
      <c r="E545" s="86"/>
      <c r="F545" s="12">
        <v>0</v>
      </c>
      <c r="G545" s="31">
        <v>0</v>
      </c>
      <c r="H545" s="31">
        <v>0</v>
      </c>
      <c r="I545" s="32">
        <v>46.298999999999999</v>
      </c>
      <c r="J545" s="14">
        <v>0</v>
      </c>
      <c r="K545" s="14">
        <f>F545*Dane!$C$14+G545*Dane!$C$15+H545*Dane!$C$16</f>
        <v>0</v>
      </c>
      <c r="L545" s="41">
        <f>F545*Dane!$F$14+G545*Dane!$F$15+H545*Dane!$F$17</f>
        <v>0</v>
      </c>
      <c r="M545" s="41">
        <f>F545*Dane!$H$14+G545*Dane!$H$15+H545*Dane!$H$16+(F545+G545+H545)*Dane!$C$22</f>
        <v>0</v>
      </c>
      <c r="N545" s="15">
        <f t="shared" si="182"/>
        <v>46.298999999999999</v>
      </c>
      <c r="O545" s="14">
        <f>IF(B545="W",N545*Dane!$D$2,N545*Dane!$H$2)</f>
        <v>9.2598000000000003</v>
      </c>
      <c r="P545" s="14">
        <f t="shared" ref="P545:P645" si="184">SUM(N545:O545)</f>
        <v>55.558799999999998</v>
      </c>
      <c r="Q545" s="14">
        <f>IF(B545="W",N545*Dane!$C$23,N545*Dane!$C$23)</f>
        <v>0</v>
      </c>
      <c r="R545" s="14">
        <f>IF(B545="W",(N545*Dane!$D$3)-Q545,(N545*Dane!$H$3)-Q545)</f>
        <v>0</v>
      </c>
      <c r="S545" s="14">
        <f t="shared" si="183"/>
        <v>55.558799999999998</v>
      </c>
      <c r="T545" s="14">
        <f t="shared" ref="T545:T645" si="185">S545*0.1</f>
        <v>5.5558800000000002</v>
      </c>
      <c r="U545" s="14">
        <f t="shared" ref="U545:U645" si="186">S545*0.2</f>
        <v>11.11176</v>
      </c>
      <c r="V545" s="33">
        <f t="shared" ref="V545:V645" si="187">SUM(S545:T545)</f>
        <v>61.11468</v>
      </c>
      <c r="W545" s="34">
        <f t="shared" ref="W545:W645" si="188">SUM(S545,U545)</f>
        <v>66.670559999999995</v>
      </c>
      <c r="X545" s="49">
        <v>183</v>
      </c>
      <c r="Y545" s="159"/>
      <c r="Z545" s="35"/>
      <c r="AA545" s="160"/>
      <c r="AB545" s="89"/>
      <c r="AC545" s="17"/>
      <c r="AD545" s="17"/>
    </row>
    <row r="546" spans="1:30" ht="29.25" customHeight="1">
      <c r="A546" s="178">
        <f t="shared" si="176"/>
        <v>543</v>
      </c>
      <c r="B546" s="11" t="s">
        <v>99</v>
      </c>
      <c r="C546" s="24" t="s">
        <v>351</v>
      </c>
      <c r="D546" s="30" t="s">
        <v>704</v>
      </c>
      <c r="E546" s="85"/>
      <c r="F546" s="12">
        <v>0</v>
      </c>
      <c r="G546" s="13">
        <v>1.5</v>
      </c>
      <c r="H546" s="13">
        <v>0</v>
      </c>
      <c r="I546" s="32">
        <v>50.858445000000003</v>
      </c>
      <c r="J546" s="14">
        <v>0</v>
      </c>
      <c r="K546" s="14">
        <f>F546*Dane!$C$14+G546*Dane!$C$15+H546*Dane!$C$16</f>
        <v>49.5</v>
      </c>
      <c r="L546" s="41">
        <f>F546*Dane!$F$14+G546*Dane!$F$15+H546*Dane!$F$17</f>
        <v>7.5</v>
      </c>
      <c r="M546" s="41">
        <f>F546*Dane!$H$14+G546*Dane!$H$15+H546*Dane!$H$16+(F546+G546+H546)*Dane!$C$22</f>
        <v>108</v>
      </c>
      <c r="N546" s="15">
        <f t="shared" si="182"/>
        <v>215.85844500000002</v>
      </c>
      <c r="O546" s="14">
        <f>IF(B546="W",N546*Dane!$D$2,N546*Dane!$H$2)</f>
        <v>43.171689000000008</v>
      </c>
      <c r="P546" s="14">
        <f t="shared" si="184"/>
        <v>259.03013400000003</v>
      </c>
      <c r="Q546" s="14">
        <f>IF(B546="W",N546*Dane!$C$23,N546*Dane!$C$23)</f>
        <v>0</v>
      </c>
      <c r="R546" s="14">
        <f>IF(B546="W",(N546*Dane!$D$3)-Q546,(N546*Dane!$H$3)-Q546)</f>
        <v>0</v>
      </c>
      <c r="S546" s="14">
        <f t="shared" si="183"/>
        <v>259.03013400000003</v>
      </c>
      <c r="T546" s="14">
        <f t="shared" si="185"/>
        <v>25.903013400000006</v>
      </c>
      <c r="U546" s="14">
        <f t="shared" si="186"/>
        <v>51.806026800000012</v>
      </c>
      <c r="V546" s="33">
        <f t="shared" si="187"/>
        <v>284.93314740000005</v>
      </c>
      <c r="W546" s="34">
        <f t="shared" si="188"/>
        <v>310.83616080000002</v>
      </c>
      <c r="X546" s="49">
        <v>1922</v>
      </c>
      <c r="Y546" s="159">
        <f>X546*Dane!$D$6</f>
        <v>288.3</v>
      </c>
      <c r="Z546" s="35">
        <f>X546*Dane!$D$7</f>
        <v>576.6</v>
      </c>
      <c r="AA546" s="160">
        <f>X546*Dane!$D$8</f>
        <v>1153.2</v>
      </c>
      <c r="AB546" s="89"/>
      <c r="AC546" s="17"/>
      <c r="AD546" s="17"/>
    </row>
    <row r="547" spans="1:30" ht="29.25" customHeight="1">
      <c r="A547" s="178">
        <f t="shared" si="176"/>
        <v>544</v>
      </c>
      <c r="B547" s="11" t="s">
        <v>99</v>
      </c>
      <c r="C547" s="24" t="s">
        <v>352</v>
      </c>
      <c r="D547" s="30" t="s">
        <v>509</v>
      </c>
      <c r="E547" s="85"/>
      <c r="F547" s="12">
        <v>0</v>
      </c>
      <c r="G547" s="13">
        <v>0.5</v>
      </c>
      <c r="H547" s="13">
        <v>0</v>
      </c>
      <c r="I547" s="32">
        <v>12.863069999999999</v>
      </c>
      <c r="J547" s="14">
        <v>0</v>
      </c>
      <c r="K547" s="14">
        <f>F547*Dane!$C$14+G547*Dane!$C$15+H547*Dane!$C$16</f>
        <v>16.5</v>
      </c>
      <c r="L547" s="41">
        <f>F547*Dane!$F$14+G547*Dane!$F$15+H547*Dane!$F$17</f>
        <v>2.5</v>
      </c>
      <c r="M547" s="41">
        <f>F547*Dane!$H$14+G547*Dane!$H$15+H547*Dane!$H$16+(F547+G547+H547)*Dane!$C$22</f>
        <v>36</v>
      </c>
      <c r="N547" s="15">
        <f t="shared" si="182"/>
        <v>67.863069999999993</v>
      </c>
      <c r="O547" s="14">
        <f>IF(B547="W",N547*Dane!$D$2,N547*Dane!$H$2)</f>
        <v>13.572614</v>
      </c>
      <c r="P547" s="14">
        <f t="shared" si="184"/>
        <v>81.435683999999995</v>
      </c>
      <c r="Q547" s="14">
        <f>IF(B547="W",N547*Dane!$C$23,N547*Dane!$C$23)</f>
        <v>0</v>
      </c>
      <c r="R547" s="14">
        <f>IF(B547="W",(N547*Dane!$D$3)-Q547,(N547*Dane!$H$3)-Q547)</f>
        <v>0</v>
      </c>
      <c r="S547" s="14">
        <f t="shared" si="183"/>
        <v>81.435683999999995</v>
      </c>
      <c r="T547" s="14">
        <f t="shared" si="185"/>
        <v>8.1435683999999995</v>
      </c>
      <c r="U547" s="14">
        <f t="shared" si="186"/>
        <v>16.287136799999999</v>
      </c>
      <c r="V547" s="33">
        <f t="shared" si="187"/>
        <v>89.579252400000001</v>
      </c>
      <c r="W547" s="34">
        <f t="shared" si="188"/>
        <v>97.722820799999994</v>
      </c>
      <c r="X547" s="49">
        <v>660</v>
      </c>
      <c r="Y547" s="159">
        <f>X547*Dane!$D$6</f>
        <v>99</v>
      </c>
      <c r="Z547" s="35">
        <f>X547*Dane!$D$7</f>
        <v>198</v>
      </c>
      <c r="AA547" s="160">
        <f>X547*Dane!$D$8</f>
        <v>396</v>
      </c>
      <c r="AB547" s="89"/>
      <c r="AC547" s="17"/>
      <c r="AD547" s="17"/>
    </row>
    <row r="548" spans="1:30" ht="29.25" customHeight="1">
      <c r="A548" s="178">
        <f t="shared" si="176"/>
        <v>545</v>
      </c>
      <c r="B548" s="11" t="s">
        <v>99</v>
      </c>
      <c r="C548" s="24" t="s">
        <v>353</v>
      </c>
      <c r="D548" s="30" t="s">
        <v>705</v>
      </c>
      <c r="E548" s="85"/>
      <c r="F548" s="12">
        <v>0</v>
      </c>
      <c r="G548" s="13">
        <v>4.5</v>
      </c>
      <c r="H548" s="13">
        <v>0</v>
      </c>
      <c r="I548" s="32">
        <v>258.91206</v>
      </c>
      <c r="J548" s="14">
        <v>0</v>
      </c>
      <c r="K548" s="14">
        <f>F548*Dane!$C$14+G548*Dane!$C$15+H548*Dane!$C$16</f>
        <v>148.5</v>
      </c>
      <c r="L548" s="41">
        <f>F548*Dane!$F$14+G548*Dane!$F$15+H548*Dane!$F$17</f>
        <v>22.5</v>
      </c>
      <c r="M548" s="41">
        <f>F548*Dane!$H$14+G548*Dane!$H$15+H548*Dane!$H$16+(F548+G548+H548)*Dane!$C$22</f>
        <v>324</v>
      </c>
      <c r="N548" s="15">
        <f t="shared" si="182"/>
        <v>753.91206</v>
      </c>
      <c r="O548" s="14">
        <f>IF(B548="W",N548*Dane!$D$2,N548*Dane!$H$2)</f>
        <v>150.78241199999999</v>
      </c>
      <c r="P548" s="14">
        <f t="shared" si="184"/>
        <v>904.69447200000002</v>
      </c>
      <c r="Q548" s="14">
        <f>IF(B548="W",N548*Dane!$C$23,N548*Dane!$C$23)</f>
        <v>0</v>
      </c>
      <c r="R548" s="14">
        <f>IF(B548="W",(N548*Dane!$D$3)-Q548,(N548*Dane!$H$3)-Q548)</f>
        <v>0</v>
      </c>
      <c r="S548" s="14">
        <f t="shared" si="183"/>
        <v>904.69447200000002</v>
      </c>
      <c r="T548" s="14">
        <f t="shared" si="185"/>
        <v>90.469447200000005</v>
      </c>
      <c r="U548" s="14">
        <f t="shared" si="186"/>
        <v>180.93889440000001</v>
      </c>
      <c r="V548" s="33">
        <f t="shared" si="187"/>
        <v>995.16391920000001</v>
      </c>
      <c r="W548" s="34">
        <f t="shared" si="188"/>
        <v>1085.6333664000001</v>
      </c>
      <c r="X548" s="49">
        <v>4388</v>
      </c>
      <c r="Y548" s="159">
        <f>X548*Dane!$D$6</f>
        <v>658.19999999999993</v>
      </c>
      <c r="Z548" s="35">
        <f>X548*Dane!$D$7</f>
        <v>1316.3999999999999</v>
      </c>
      <c r="AA548" s="160">
        <f>X548*Dane!$D$8</f>
        <v>2632.7999999999997</v>
      </c>
      <c r="AB548" s="89"/>
      <c r="AC548" s="17"/>
      <c r="AD548" s="17"/>
    </row>
    <row r="549" spans="1:30" ht="29.25" customHeight="1">
      <c r="A549" s="178">
        <f t="shared" si="176"/>
        <v>546</v>
      </c>
      <c r="B549" s="11" t="s">
        <v>100</v>
      </c>
      <c r="C549" s="24" t="s">
        <v>354</v>
      </c>
      <c r="D549" s="36" t="s">
        <v>706</v>
      </c>
      <c r="E549" s="86"/>
      <c r="F549" s="12">
        <v>0</v>
      </c>
      <c r="G549" s="31">
        <v>0</v>
      </c>
      <c r="H549" s="31">
        <v>0</v>
      </c>
      <c r="I549" s="32">
        <v>22.044564300000001</v>
      </c>
      <c r="J549" s="14">
        <v>0</v>
      </c>
      <c r="K549" s="14">
        <f>F549*Dane!$C$14+G549*Dane!$C$15+H549*Dane!$C$16</f>
        <v>0</v>
      </c>
      <c r="L549" s="41">
        <f>F549*Dane!$F$14+G549*Dane!$F$15+H549*Dane!$F$17</f>
        <v>0</v>
      </c>
      <c r="M549" s="41">
        <f>F549*Dane!$H$14+G549*Dane!$H$15+H549*Dane!$H$16+(F549+G549+H549)*Dane!$C$22</f>
        <v>0</v>
      </c>
      <c r="N549" s="15">
        <f t="shared" si="182"/>
        <v>22.044564300000001</v>
      </c>
      <c r="O549" s="14">
        <f>IF(B549="W",N549*Dane!$D$2,N549*Dane!$H$2)</f>
        <v>4.40891286</v>
      </c>
      <c r="P549" s="14">
        <f t="shared" si="184"/>
        <v>26.453477160000002</v>
      </c>
      <c r="Q549" s="14">
        <f>IF(B549="W",N549*Dane!$C$23,N549*Dane!$C$23)</f>
        <v>0</v>
      </c>
      <c r="R549" s="14">
        <f>IF(B549="W",(N549*Dane!$D$3)-Q549,(N549*Dane!$H$3)-Q549)</f>
        <v>0</v>
      </c>
      <c r="S549" s="14">
        <f t="shared" si="183"/>
        <v>26.453477160000002</v>
      </c>
      <c r="T549" s="14">
        <f t="shared" si="185"/>
        <v>2.6453477160000003</v>
      </c>
      <c r="U549" s="14">
        <f t="shared" si="186"/>
        <v>5.2906954320000006</v>
      </c>
      <c r="V549" s="33">
        <f t="shared" si="187"/>
        <v>29.098824876000002</v>
      </c>
      <c r="W549" s="34">
        <f t="shared" si="188"/>
        <v>31.744172592000002</v>
      </c>
      <c r="X549" s="49">
        <v>71</v>
      </c>
      <c r="Y549" s="159"/>
      <c r="Z549" s="35"/>
      <c r="AA549" s="160"/>
      <c r="AB549" s="89"/>
      <c r="AC549" s="17"/>
      <c r="AD549" s="17"/>
    </row>
    <row r="550" spans="1:30" ht="29.25" customHeight="1">
      <c r="A550" s="178">
        <f t="shared" si="176"/>
        <v>547</v>
      </c>
      <c r="B550" s="11" t="s">
        <v>99</v>
      </c>
      <c r="C550" s="24" t="s">
        <v>355</v>
      </c>
      <c r="D550" s="37" t="s">
        <v>707</v>
      </c>
      <c r="E550" s="87"/>
      <c r="F550" s="12">
        <v>0</v>
      </c>
      <c r="G550" s="13">
        <v>0</v>
      </c>
      <c r="H550" s="13">
        <v>0</v>
      </c>
      <c r="I550" s="32">
        <v>74.380350000000007</v>
      </c>
      <c r="J550" s="14">
        <v>0</v>
      </c>
      <c r="K550" s="14">
        <f>F550*Dane!$C$14+G550*Dane!$C$15+H550*Dane!$C$16</f>
        <v>0</v>
      </c>
      <c r="L550" s="41">
        <f>F550*Dane!$F$14+G550*Dane!$F$15+H550*Dane!$F$17</f>
        <v>0</v>
      </c>
      <c r="M550" s="41">
        <f>F550*Dane!$H$14+G550*Dane!$H$15+H550*Dane!$H$16+(F550+G550+H550)*Dane!$C$22</f>
        <v>0</v>
      </c>
      <c r="N550" s="15">
        <f t="shared" si="182"/>
        <v>74.380350000000007</v>
      </c>
      <c r="O550" s="14">
        <f>IF(B550="W",N550*Dane!$D$2,N550*Dane!$H$2)</f>
        <v>14.876070000000002</v>
      </c>
      <c r="P550" s="14">
        <f t="shared" si="184"/>
        <v>89.256420000000006</v>
      </c>
      <c r="Q550" s="14">
        <f>IF(B550="W",N550*Dane!$C$23,N550*Dane!$C$23)</f>
        <v>0</v>
      </c>
      <c r="R550" s="14">
        <f>IF(B550="W",(N550*Dane!$D$3)-Q550,(N550*Dane!$H$3)-Q550)</f>
        <v>0</v>
      </c>
      <c r="S550" s="14">
        <f t="shared" si="183"/>
        <v>89.256420000000006</v>
      </c>
      <c r="T550" s="14">
        <f t="shared" si="185"/>
        <v>8.9256420000000016</v>
      </c>
      <c r="U550" s="14">
        <f t="shared" si="186"/>
        <v>17.851284000000003</v>
      </c>
      <c r="V550" s="33">
        <f t="shared" si="187"/>
        <v>98.182062000000002</v>
      </c>
      <c r="W550" s="34">
        <f t="shared" si="188"/>
        <v>107.10770400000001</v>
      </c>
      <c r="X550" s="49">
        <v>906</v>
      </c>
      <c r="Y550" s="159"/>
      <c r="Z550" s="35"/>
      <c r="AA550" s="160"/>
      <c r="AB550" s="89"/>
      <c r="AC550" s="17"/>
      <c r="AD550" s="17"/>
    </row>
    <row r="551" spans="1:30" ht="29.25" customHeight="1">
      <c r="A551" s="178">
        <f t="shared" si="176"/>
        <v>548</v>
      </c>
      <c r="B551" s="11" t="s">
        <v>99</v>
      </c>
      <c r="C551" s="24" t="s">
        <v>356</v>
      </c>
      <c r="D551" s="37" t="s">
        <v>708</v>
      </c>
      <c r="E551" s="87"/>
      <c r="F551" s="12">
        <v>0</v>
      </c>
      <c r="G551" s="13">
        <v>3</v>
      </c>
      <c r="H551" s="13">
        <v>0</v>
      </c>
      <c r="I551" s="32">
        <v>9.5315550000000009</v>
      </c>
      <c r="J551" s="14">
        <v>0</v>
      </c>
      <c r="K551" s="14">
        <f>F551*Dane!$C$14+G551*Dane!$C$15+H551*Dane!$C$16</f>
        <v>99</v>
      </c>
      <c r="L551" s="41">
        <f>F551*Dane!$F$14+G551*Dane!$F$15+H551*Dane!$F$17</f>
        <v>15</v>
      </c>
      <c r="M551" s="41">
        <f>F551*Dane!$H$14+G551*Dane!$H$15+H551*Dane!$H$16+(F551+G551+H551)*Dane!$C$22</f>
        <v>216</v>
      </c>
      <c r="N551" s="15">
        <f t="shared" si="182"/>
        <v>339.53155500000003</v>
      </c>
      <c r="O551" s="14">
        <f>IF(B551="W",N551*Dane!$D$2,N551*Dane!$H$2)</f>
        <v>67.906311000000002</v>
      </c>
      <c r="P551" s="14">
        <f t="shared" si="184"/>
        <v>407.43786600000004</v>
      </c>
      <c r="Q551" s="14">
        <f>IF(B551="W",N551*Dane!$C$23,N551*Dane!$C$23)</f>
        <v>0</v>
      </c>
      <c r="R551" s="14">
        <f>IF(B551="W",(N551*Dane!$D$3)-Q551,(N551*Dane!$H$3)-Q551)</f>
        <v>0</v>
      </c>
      <c r="S551" s="14">
        <f t="shared" si="183"/>
        <v>407.43786600000004</v>
      </c>
      <c r="T551" s="14">
        <f t="shared" si="185"/>
        <v>40.743786600000007</v>
      </c>
      <c r="U551" s="14">
        <f t="shared" si="186"/>
        <v>81.487573200000014</v>
      </c>
      <c r="V551" s="33">
        <f t="shared" si="187"/>
        <v>448.18165260000006</v>
      </c>
      <c r="W551" s="34">
        <f t="shared" si="188"/>
        <v>488.92543920000003</v>
      </c>
      <c r="X551" s="49">
        <v>1472</v>
      </c>
      <c r="Y551" s="159">
        <f>X551*Dane!$D$6</f>
        <v>220.79999999999998</v>
      </c>
      <c r="Z551" s="35">
        <f>X551*Dane!$D$7</f>
        <v>441.59999999999997</v>
      </c>
      <c r="AA551" s="160">
        <f>X551*Dane!$D$8</f>
        <v>883.19999999999993</v>
      </c>
      <c r="AB551" s="89"/>
      <c r="AC551" s="17"/>
      <c r="AD551" s="17"/>
    </row>
    <row r="552" spans="1:30" ht="29.25" customHeight="1">
      <c r="A552" s="178">
        <f t="shared" si="176"/>
        <v>549</v>
      </c>
      <c r="B552" s="11" t="s">
        <v>99</v>
      </c>
      <c r="C552" s="24" t="s">
        <v>357</v>
      </c>
      <c r="D552" s="30" t="s">
        <v>709</v>
      </c>
      <c r="E552" s="85"/>
      <c r="F552" s="12">
        <v>0</v>
      </c>
      <c r="G552" s="13">
        <v>2</v>
      </c>
      <c r="H552" s="13">
        <v>0</v>
      </c>
      <c r="I552" s="32">
        <v>43.561320000000002</v>
      </c>
      <c r="J552" s="14">
        <v>0</v>
      </c>
      <c r="K552" s="14">
        <f>F552*Dane!$C$14+G552*Dane!$C$15+H552*Dane!$C$16</f>
        <v>66</v>
      </c>
      <c r="L552" s="41">
        <f>F552*Dane!$F$14+G552*Dane!$F$15+H552*Dane!$F$17</f>
        <v>10</v>
      </c>
      <c r="M552" s="41">
        <f>F552*Dane!$H$14+G552*Dane!$H$15+H552*Dane!$H$16+(F552+G552+H552)*Dane!$C$22</f>
        <v>144</v>
      </c>
      <c r="N552" s="15">
        <f t="shared" si="182"/>
        <v>263.56132000000002</v>
      </c>
      <c r="O552" s="14">
        <f>IF(B552="W",N552*Dane!$D$2,N552*Dane!$H$2)</f>
        <v>52.712264000000005</v>
      </c>
      <c r="P552" s="14">
        <f t="shared" si="184"/>
        <v>316.27358400000003</v>
      </c>
      <c r="Q552" s="14">
        <f>IF(B552="W",N552*Dane!$C$23,N552*Dane!$C$23)</f>
        <v>0</v>
      </c>
      <c r="R552" s="14">
        <f>IF(B552="W",(N552*Dane!$D$3)-Q552,(N552*Dane!$H$3)-Q552)</f>
        <v>0</v>
      </c>
      <c r="S552" s="14">
        <f t="shared" si="183"/>
        <v>316.27358400000003</v>
      </c>
      <c r="T552" s="14">
        <f t="shared" si="185"/>
        <v>31.627358400000006</v>
      </c>
      <c r="U552" s="14">
        <f t="shared" si="186"/>
        <v>63.254716800000011</v>
      </c>
      <c r="V552" s="33">
        <f t="shared" si="187"/>
        <v>347.90094240000002</v>
      </c>
      <c r="W552" s="34">
        <f t="shared" si="188"/>
        <v>379.52830080000001</v>
      </c>
      <c r="X552" s="49">
        <v>1267</v>
      </c>
      <c r="Y552" s="159">
        <f>X552*Dane!$D$6</f>
        <v>190.04999999999998</v>
      </c>
      <c r="Z552" s="35">
        <f>X552*Dane!$D$7</f>
        <v>380.09999999999997</v>
      </c>
      <c r="AA552" s="160">
        <f>X552*Dane!$D$8</f>
        <v>760.19999999999993</v>
      </c>
      <c r="AB552" s="89"/>
      <c r="AC552" s="17"/>
      <c r="AD552" s="17"/>
    </row>
    <row r="553" spans="1:30" ht="29.25" customHeight="1">
      <c r="A553" s="178">
        <f t="shared" si="176"/>
        <v>550</v>
      </c>
      <c r="B553" s="11" t="s">
        <v>99</v>
      </c>
      <c r="C553" s="24" t="s">
        <v>358</v>
      </c>
      <c r="D553" s="30" t="s">
        <v>710</v>
      </c>
      <c r="E553" s="85"/>
      <c r="F553" s="12">
        <v>0</v>
      </c>
      <c r="G553" s="13">
        <v>2</v>
      </c>
      <c r="H553" s="13">
        <v>0</v>
      </c>
      <c r="I553" s="32">
        <v>52.036050000000003</v>
      </c>
      <c r="J553" s="14">
        <v>0</v>
      </c>
      <c r="K553" s="14">
        <f>F553*Dane!$C$14+G553*Dane!$C$15+H553*Dane!$C$16</f>
        <v>66</v>
      </c>
      <c r="L553" s="41">
        <f>F553*Dane!$F$14+G553*Dane!$F$15+H553*Dane!$F$17</f>
        <v>10</v>
      </c>
      <c r="M553" s="41">
        <f>F553*Dane!$H$14+G553*Dane!$H$15+H553*Dane!$H$16+(F553+G553+H553)*Dane!$C$22</f>
        <v>144</v>
      </c>
      <c r="N553" s="15">
        <f t="shared" si="182"/>
        <v>272.03604999999999</v>
      </c>
      <c r="O553" s="14">
        <f>IF(B553="W",N553*Dane!$D$2,N553*Dane!$H$2)</f>
        <v>54.407209999999999</v>
      </c>
      <c r="P553" s="14">
        <f t="shared" si="184"/>
        <v>326.44326000000001</v>
      </c>
      <c r="Q553" s="14">
        <f>IF(B553="W",N553*Dane!$C$23,N553*Dane!$C$23)</f>
        <v>0</v>
      </c>
      <c r="R553" s="14">
        <f>IF(B553="W",(N553*Dane!$D$3)-Q553,(N553*Dane!$H$3)-Q553)</f>
        <v>0</v>
      </c>
      <c r="S553" s="14">
        <f t="shared" si="183"/>
        <v>326.44326000000001</v>
      </c>
      <c r="T553" s="14">
        <f t="shared" si="185"/>
        <v>32.644326</v>
      </c>
      <c r="U553" s="14">
        <f t="shared" si="186"/>
        <v>65.288651999999999</v>
      </c>
      <c r="V553" s="33">
        <f t="shared" si="187"/>
        <v>359.08758599999999</v>
      </c>
      <c r="W553" s="34">
        <f t="shared" si="188"/>
        <v>391.73191200000002</v>
      </c>
      <c r="X553" s="49">
        <v>939</v>
      </c>
      <c r="Y553" s="159">
        <f>X553*Dane!$D$6</f>
        <v>140.85</v>
      </c>
      <c r="Z553" s="35">
        <f>X553*Dane!$D$7</f>
        <v>281.7</v>
      </c>
      <c r="AA553" s="160">
        <f>X553*Dane!$D$8</f>
        <v>563.4</v>
      </c>
      <c r="AB553" s="89"/>
      <c r="AC553" s="17"/>
      <c r="AD553" s="17"/>
    </row>
    <row r="554" spans="1:30" ht="29.25" customHeight="1">
      <c r="A554" s="178">
        <f t="shared" si="176"/>
        <v>551</v>
      </c>
      <c r="B554" s="11" t="s">
        <v>99</v>
      </c>
      <c r="C554" s="24" t="s">
        <v>1788</v>
      </c>
      <c r="D554" s="30" t="s">
        <v>1789</v>
      </c>
      <c r="E554" s="85"/>
      <c r="F554" s="12">
        <v>0</v>
      </c>
      <c r="G554" s="13">
        <v>4.0999999999999996</v>
      </c>
      <c r="H554" s="13">
        <v>0.5</v>
      </c>
      <c r="I554" s="32">
        <v>166.19328000000002</v>
      </c>
      <c r="J554" s="14">
        <v>0</v>
      </c>
      <c r="K554" s="14">
        <f>F554*Dane!$C$14+G554*Dane!$C$15+H554*Dane!$C$16</f>
        <v>154.29999999999998</v>
      </c>
      <c r="L554" s="41">
        <f>F554*Dane!$F$14+G554*Dane!$F$15+H554*Dane!$F$17</f>
        <v>23</v>
      </c>
      <c r="M554" s="41">
        <f>F554*Dane!$H$14+G554*Dane!$H$15+H554*Dane!$H$16+(F554+G554+H554)*Dane!$C$22</f>
        <v>331.2</v>
      </c>
      <c r="N554" s="15">
        <f t="shared" si="182"/>
        <v>674.69327999999996</v>
      </c>
      <c r="O554" s="14">
        <f>IF(B554="W",N554*Dane!$D$2,N554*Dane!$H$2)</f>
        <v>134.93865600000001</v>
      </c>
      <c r="P554" s="14">
        <f>SUM(N554:O554)</f>
        <v>809.631936</v>
      </c>
      <c r="Q554" s="14">
        <f>IF(B554="W",N554*Dane!$C$23,N554*Dane!$C$23)</f>
        <v>0</v>
      </c>
      <c r="R554" s="14">
        <f>IF(B554="W",(N554*Dane!$D$3)-Q554,(N554*Dane!$H$3)-Q554)</f>
        <v>0</v>
      </c>
      <c r="S554" s="14">
        <f t="shared" si="183"/>
        <v>809.631936</v>
      </c>
      <c r="T554" s="14">
        <f>S554*0.1</f>
        <v>80.963193600000011</v>
      </c>
      <c r="U554" s="14">
        <f>S554*0.2</f>
        <v>161.92638720000002</v>
      </c>
      <c r="V554" s="33">
        <f>SUM(S554:T554)</f>
        <v>890.59512960000006</v>
      </c>
      <c r="W554" s="34">
        <f>SUM(S554,U554)</f>
        <v>971.55832320000002</v>
      </c>
      <c r="X554" s="49">
        <v>1073.6823974399999</v>
      </c>
      <c r="Y554" s="159">
        <f>X554*Dane!$D$6</f>
        <v>161.05235961599999</v>
      </c>
      <c r="Z554" s="35">
        <f>X554*Dane!$D$7</f>
        <v>322.10471923199998</v>
      </c>
      <c r="AA554" s="160">
        <f>X554*Dane!$D$8</f>
        <v>644.20943846399996</v>
      </c>
      <c r="AB554" s="89"/>
      <c r="AC554" s="17"/>
      <c r="AD554" s="17"/>
    </row>
    <row r="555" spans="1:30" ht="29.25" customHeight="1">
      <c r="A555" s="178">
        <f t="shared" si="176"/>
        <v>552</v>
      </c>
      <c r="B555" s="11" t="s">
        <v>99</v>
      </c>
      <c r="C555" s="24" t="s">
        <v>2024</v>
      </c>
      <c r="D555" s="30" t="s">
        <v>2025</v>
      </c>
      <c r="E555" s="85"/>
      <c r="F555" s="12">
        <v>0</v>
      </c>
      <c r="G555" s="13">
        <v>0.5</v>
      </c>
      <c r="H555" s="13">
        <v>0</v>
      </c>
      <c r="I555" s="32">
        <v>18</v>
      </c>
      <c r="J555" s="14">
        <v>0</v>
      </c>
      <c r="K555" s="14">
        <f>F555*Dane!$C$14+G555*Dane!$C$15+H555*Dane!$C$16</f>
        <v>16.5</v>
      </c>
      <c r="L555" s="41">
        <f>F555*Dane!$F$14+G555*Dane!$F$15+H555*Dane!$F$17</f>
        <v>2.5</v>
      </c>
      <c r="M555" s="41">
        <f>F555*Dane!$H$14+G555*Dane!$H$15+H555*Dane!$H$16+(F555+G555+H555)*Dane!$C$22</f>
        <v>36</v>
      </c>
      <c r="N555" s="15">
        <f t="shared" ref="N555" si="189">SUM(I555:M555)</f>
        <v>73</v>
      </c>
      <c r="O555" s="14">
        <f>IF(B555="W",N555*Dane!$D$2,N555*Dane!$H$2)</f>
        <v>14.600000000000001</v>
      </c>
      <c r="P555" s="14">
        <f>SUM(N555:O555)</f>
        <v>87.6</v>
      </c>
      <c r="Q555" s="14">
        <f>IF(B555="W",N555*Dane!$C$23,N555*Dane!$C$23)</f>
        <v>0</v>
      </c>
      <c r="R555" s="14">
        <f>IF(B555="W",(N555*Dane!$D$3)-Q555,(N555*Dane!$H$3)-Q555)</f>
        <v>0</v>
      </c>
      <c r="S555" s="14">
        <f t="shared" ref="S555" si="190">SUM(P555:R555)</f>
        <v>87.6</v>
      </c>
      <c r="T555" s="14">
        <f>S555*0.1</f>
        <v>8.76</v>
      </c>
      <c r="U555" s="14">
        <f>S555*0.2</f>
        <v>17.52</v>
      </c>
      <c r="V555" s="33">
        <f>SUM(S555:T555)</f>
        <v>96.36</v>
      </c>
      <c r="W555" s="34">
        <f>SUM(S555,U555)</f>
        <v>105.11999999999999</v>
      </c>
      <c r="X555" s="49">
        <v>495</v>
      </c>
      <c r="Y555" s="159">
        <f>X555*Dane!$D$6</f>
        <v>74.25</v>
      </c>
      <c r="Z555" s="35">
        <f>X555*Dane!$D$7</f>
        <v>148.5</v>
      </c>
      <c r="AA555" s="160">
        <f>X555*Dane!$D$8</f>
        <v>297</v>
      </c>
      <c r="AB555" s="89"/>
      <c r="AC555" s="17"/>
      <c r="AD555" s="17"/>
    </row>
    <row r="556" spans="1:30" ht="29.25" customHeight="1">
      <c r="A556" s="178">
        <f t="shared" si="176"/>
        <v>553</v>
      </c>
      <c r="B556" s="11" t="s">
        <v>99</v>
      </c>
      <c r="C556" s="24" t="s">
        <v>1978</v>
      </c>
      <c r="D556" s="30" t="s">
        <v>1979</v>
      </c>
      <c r="E556" s="85"/>
      <c r="F556" s="12">
        <v>0</v>
      </c>
      <c r="G556" s="13">
        <v>0.5</v>
      </c>
      <c r="H556" s="13">
        <v>0.25</v>
      </c>
      <c r="I556" s="32">
        <v>46.92</v>
      </c>
      <c r="J556" s="14">
        <v>1</v>
      </c>
      <c r="K556" s="14">
        <f>F556*Dane!$C$14+G556*Dane!$C$15+H556*Dane!$C$16</f>
        <v>26</v>
      </c>
      <c r="L556" s="41">
        <f>F556*Dane!$F$14+G556*Dane!$F$15+H556*Dane!$F$17</f>
        <v>3.75</v>
      </c>
      <c r="M556" s="41">
        <f>F556*Dane!$H$14+G556*Dane!$H$15+H556*Dane!$H$16+(F556+G556+H556)*Dane!$C$22</f>
        <v>54</v>
      </c>
      <c r="N556" s="15">
        <f>SUM(I556:M556)</f>
        <v>131.67000000000002</v>
      </c>
      <c r="O556" s="14">
        <f>IF(B556="W",N556*Dane!$D$2,N556*Dane!$H$2)</f>
        <v>26.334000000000003</v>
      </c>
      <c r="P556" s="14">
        <f>SUM(N556:O556)</f>
        <v>158.00400000000002</v>
      </c>
      <c r="Q556" s="14">
        <f>IF(B556="W",N556*Dane!$C$23,N556*Dane!$C$23)</f>
        <v>0</v>
      </c>
      <c r="R556" s="14">
        <f>IF(B556="W",(N556*Dane!$D$3)-Q556,(N556*Dane!$H$3)-Q556)</f>
        <v>0</v>
      </c>
      <c r="S556" s="14">
        <f>SUM(P556:R556)</f>
        <v>158.00400000000002</v>
      </c>
      <c r="T556" s="14">
        <f>S556*0.1</f>
        <v>15.800400000000003</v>
      </c>
      <c r="U556" s="14">
        <f>S556*0.2</f>
        <v>31.600800000000007</v>
      </c>
      <c r="V556" s="33">
        <f>SUM(S556:T556)</f>
        <v>173.80440000000002</v>
      </c>
      <c r="W556" s="34">
        <f>SUM(S556,U556)</f>
        <v>189.60480000000001</v>
      </c>
      <c r="X556" s="49">
        <v>240</v>
      </c>
      <c r="Y556" s="159">
        <f>X556*Dane!$D$6</f>
        <v>36</v>
      </c>
      <c r="Z556" s="35">
        <f>X556*Dane!$D$7</f>
        <v>72</v>
      </c>
      <c r="AA556" s="160">
        <f>X556*Dane!$D$8</f>
        <v>144</v>
      </c>
      <c r="AB556" s="89"/>
      <c r="AC556" s="17"/>
      <c r="AD556" s="17"/>
    </row>
    <row r="557" spans="1:30" ht="29.25" customHeight="1">
      <c r="A557" s="178">
        <f t="shared" si="176"/>
        <v>554</v>
      </c>
      <c r="B557" s="11" t="s">
        <v>99</v>
      </c>
      <c r="C557" s="24" t="s">
        <v>359</v>
      </c>
      <c r="D557" s="30" t="s">
        <v>509</v>
      </c>
      <c r="E557" s="85"/>
      <c r="F557" s="12">
        <v>0</v>
      </c>
      <c r="G557" s="13">
        <v>4.5</v>
      </c>
      <c r="H557" s="13">
        <v>0.5</v>
      </c>
      <c r="I557" s="32">
        <v>109.60785</v>
      </c>
      <c r="J557" s="14">
        <v>0</v>
      </c>
      <c r="K557" s="14">
        <f>F557*Dane!$C$14+G557*Dane!$C$15+H557*Dane!$C$16</f>
        <v>167.5</v>
      </c>
      <c r="L557" s="41">
        <f>F557*Dane!$F$14+G557*Dane!$F$15+H557*Dane!$F$17</f>
        <v>25</v>
      </c>
      <c r="M557" s="41">
        <f>F557*Dane!$H$14+G557*Dane!$H$15+H557*Dane!$H$16+(F557+G557+H557)*Dane!$C$22</f>
        <v>360</v>
      </c>
      <c r="N557" s="15">
        <f t="shared" si="182"/>
        <v>662.10784999999998</v>
      </c>
      <c r="O557" s="14">
        <f>IF(B557="W",N557*Dane!$D$2,N557*Dane!$H$2)</f>
        <v>132.42157</v>
      </c>
      <c r="P557" s="14">
        <f t="shared" si="184"/>
        <v>794.52941999999996</v>
      </c>
      <c r="Q557" s="14">
        <f>IF(B557="W",N557*Dane!$C$23,N557*Dane!$C$23)</f>
        <v>0</v>
      </c>
      <c r="R557" s="14">
        <f>IF(B557="W",(N557*Dane!$D$3)-Q557,(N557*Dane!$H$3)-Q557)</f>
        <v>0</v>
      </c>
      <c r="S557" s="14">
        <f t="shared" si="183"/>
        <v>794.52941999999996</v>
      </c>
      <c r="T557" s="14">
        <f t="shared" si="185"/>
        <v>79.452942000000007</v>
      </c>
      <c r="U557" s="14">
        <f t="shared" si="186"/>
        <v>158.90588400000001</v>
      </c>
      <c r="V557" s="33">
        <f t="shared" si="187"/>
        <v>873.98236199999997</v>
      </c>
      <c r="W557" s="34">
        <f t="shared" si="188"/>
        <v>953.43530399999997</v>
      </c>
      <c r="X557" s="49">
        <v>2269.67</v>
      </c>
      <c r="Y557" s="159">
        <f>X557*Dane!$D$6</f>
        <v>340.45049999999998</v>
      </c>
      <c r="Z557" s="35">
        <f>X557*Dane!$D$7</f>
        <v>680.90099999999995</v>
      </c>
      <c r="AA557" s="160">
        <f>X557*Dane!$D$8</f>
        <v>1361.8019999999999</v>
      </c>
      <c r="AB557" s="89"/>
      <c r="AC557" s="17"/>
      <c r="AD557" s="17"/>
    </row>
    <row r="558" spans="1:30" ht="29.25" customHeight="1">
      <c r="A558" s="178">
        <f t="shared" si="176"/>
        <v>555</v>
      </c>
      <c r="B558" s="11" t="s">
        <v>99</v>
      </c>
      <c r="C558" s="24" t="s">
        <v>360</v>
      </c>
      <c r="D558" s="30" t="s">
        <v>711</v>
      </c>
      <c r="E558" s="85"/>
      <c r="F558" s="12">
        <v>0</v>
      </c>
      <c r="G558" s="13">
        <v>7</v>
      </c>
      <c r="H558" s="13">
        <v>0</v>
      </c>
      <c r="I558" s="32">
        <v>89.50804500000001</v>
      </c>
      <c r="J558" s="14">
        <v>0</v>
      </c>
      <c r="K558" s="14">
        <f>F558*Dane!$C$14+G558*Dane!$C$15+H558*Dane!$C$16</f>
        <v>231</v>
      </c>
      <c r="L558" s="41">
        <f>F558*Dane!$F$14+G558*Dane!$F$15+H558*Dane!$F$17</f>
        <v>35</v>
      </c>
      <c r="M558" s="41">
        <f>F558*Dane!$H$14+G558*Dane!$H$15+H558*Dane!$H$16+(F558+G558+H558)*Dane!$C$22</f>
        <v>504</v>
      </c>
      <c r="N558" s="15">
        <f t="shared" si="182"/>
        <v>859.50804500000004</v>
      </c>
      <c r="O558" s="14">
        <f>IF(B558="W",N558*Dane!$D$2,N558*Dane!$H$2)</f>
        <v>171.90160900000001</v>
      </c>
      <c r="P558" s="14">
        <f t="shared" si="184"/>
        <v>1031.409654</v>
      </c>
      <c r="Q558" s="14">
        <f>IF(B558="W",N558*Dane!$C$23,N558*Dane!$C$23)</f>
        <v>0</v>
      </c>
      <c r="R558" s="14">
        <f>IF(B558="W",(N558*Dane!$D$3)-Q558,(N558*Dane!$H$3)-Q558)</f>
        <v>0</v>
      </c>
      <c r="S558" s="14">
        <f t="shared" si="183"/>
        <v>1031.409654</v>
      </c>
      <c r="T558" s="14">
        <f t="shared" si="185"/>
        <v>103.14096540000001</v>
      </c>
      <c r="U558" s="14">
        <f t="shared" si="186"/>
        <v>206.28193080000003</v>
      </c>
      <c r="V558" s="33">
        <f t="shared" si="187"/>
        <v>1134.5506194</v>
      </c>
      <c r="W558" s="34">
        <f t="shared" si="188"/>
        <v>1237.6915848000001</v>
      </c>
      <c r="X558" s="49">
        <v>4350</v>
      </c>
      <c r="Y558" s="159">
        <f>X558*Dane!$D$6</f>
        <v>652.5</v>
      </c>
      <c r="Z558" s="35">
        <f>X558*Dane!$D$7</f>
        <v>1305</v>
      </c>
      <c r="AA558" s="160">
        <f>X558*Dane!$D$8</f>
        <v>2610</v>
      </c>
      <c r="AB558" s="89"/>
      <c r="AC558" s="17"/>
      <c r="AD558" s="17"/>
    </row>
    <row r="559" spans="1:30" ht="29.25" customHeight="1">
      <c r="A559" s="178">
        <f t="shared" si="176"/>
        <v>556</v>
      </c>
      <c r="B559" s="11" t="s">
        <v>99</v>
      </c>
      <c r="C559" s="24" t="s">
        <v>361</v>
      </c>
      <c r="D559" s="30" t="s">
        <v>712</v>
      </c>
      <c r="E559" s="85"/>
      <c r="F559" s="12">
        <v>0</v>
      </c>
      <c r="G559" s="13">
        <v>6</v>
      </c>
      <c r="H559" s="13">
        <v>0</v>
      </c>
      <c r="I559" s="32">
        <v>91.994100000000003</v>
      </c>
      <c r="J559" s="14">
        <v>0</v>
      </c>
      <c r="K559" s="14">
        <f>F559*Dane!$C$14+G559*Dane!$C$15+H559*Dane!$C$16</f>
        <v>198</v>
      </c>
      <c r="L559" s="41">
        <f>F559*Dane!$F$14+G559*Dane!$F$15+H559*Dane!$F$17</f>
        <v>30</v>
      </c>
      <c r="M559" s="41">
        <f>F559*Dane!$H$14+G559*Dane!$H$15+H559*Dane!$H$16+(F559+G559+H559)*Dane!$C$22</f>
        <v>432</v>
      </c>
      <c r="N559" s="15">
        <f t="shared" si="182"/>
        <v>751.9941</v>
      </c>
      <c r="O559" s="14">
        <f>IF(B559="W",N559*Dane!$D$2,N559*Dane!$H$2)</f>
        <v>150.39882</v>
      </c>
      <c r="P559" s="14">
        <f t="shared" si="184"/>
        <v>902.39292</v>
      </c>
      <c r="Q559" s="14">
        <f>IF(B559="W",N559*Dane!$C$23,N559*Dane!$C$23)</f>
        <v>0</v>
      </c>
      <c r="R559" s="14">
        <f>IF(B559="W",(N559*Dane!$D$3)-Q559,(N559*Dane!$H$3)-Q559)</f>
        <v>0</v>
      </c>
      <c r="S559" s="14">
        <f t="shared" si="183"/>
        <v>902.39292</v>
      </c>
      <c r="T559" s="14">
        <f t="shared" si="185"/>
        <v>90.239292000000006</v>
      </c>
      <c r="U559" s="14">
        <f t="shared" si="186"/>
        <v>180.47858400000001</v>
      </c>
      <c r="V559" s="33">
        <f t="shared" si="187"/>
        <v>992.63221199999998</v>
      </c>
      <c r="W559" s="34">
        <f t="shared" si="188"/>
        <v>1082.871504</v>
      </c>
      <c r="X559" s="49">
        <v>3959</v>
      </c>
      <c r="Y559" s="159">
        <f>X559*Dane!$D$6</f>
        <v>593.85</v>
      </c>
      <c r="Z559" s="35">
        <f>X559*Dane!$D$7</f>
        <v>1187.7</v>
      </c>
      <c r="AA559" s="160">
        <f>X559*Dane!$D$8</f>
        <v>2375.4</v>
      </c>
      <c r="AB559" s="89"/>
      <c r="AC559" s="17"/>
      <c r="AD559" s="17"/>
    </row>
    <row r="560" spans="1:30" ht="29.25" customHeight="1">
      <c r="A560" s="178">
        <f t="shared" si="176"/>
        <v>557</v>
      </c>
      <c r="B560" s="11" t="s">
        <v>99</v>
      </c>
      <c r="C560" s="24" t="s">
        <v>362</v>
      </c>
      <c r="D560" s="39" t="s">
        <v>713</v>
      </c>
      <c r="E560" s="88"/>
      <c r="F560" s="12">
        <v>0</v>
      </c>
      <c r="G560" s="13">
        <v>6</v>
      </c>
      <c r="H560" s="13">
        <v>0</v>
      </c>
      <c r="I560" s="32">
        <v>90.111945000000006</v>
      </c>
      <c r="J560" s="14">
        <v>0</v>
      </c>
      <c r="K560" s="14">
        <f>F560*Dane!$C$14+G560*Dane!$C$15+H560*Dane!$C$16</f>
        <v>198</v>
      </c>
      <c r="L560" s="41">
        <f>F560*Dane!$F$14+G560*Dane!$F$15+H560*Dane!$F$17</f>
        <v>30</v>
      </c>
      <c r="M560" s="41">
        <f>F560*Dane!$H$14+G560*Dane!$H$15+H560*Dane!$H$16+(F560+G560+H560)*Dane!$C$22</f>
        <v>432</v>
      </c>
      <c r="N560" s="15">
        <f t="shared" si="182"/>
        <v>750.11194499999999</v>
      </c>
      <c r="O560" s="14">
        <f>IF(B560="W",N560*Dane!$D$2,N560*Dane!$H$2)</f>
        <v>150.022389</v>
      </c>
      <c r="P560" s="14">
        <f t="shared" si="184"/>
        <v>900.13433399999997</v>
      </c>
      <c r="Q560" s="14">
        <f>IF(B560="W",N560*Dane!$C$23,N560*Dane!$C$23)</f>
        <v>0</v>
      </c>
      <c r="R560" s="14">
        <f>IF(B560="W",(N560*Dane!$D$3)-Q560,(N560*Dane!$H$3)-Q560)</f>
        <v>0</v>
      </c>
      <c r="S560" s="14">
        <f t="shared" si="183"/>
        <v>900.13433399999997</v>
      </c>
      <c r="T560" s="14">
        <f t="shared" si="185"/>
        <v>90.013433399999997</v>
      </c>
      <c r="U560" s="14">
        <f t="shared" si="186"/>
        <v>180.02686679999999</v>
      </c>
      <c r="V560" s="33">
        <f t="shared" si="187"/>
        <v>990.14776740000002</v>
      </c>
      <c r="W560" s="34">
        <f t="shared" si="188"/>
        <v>1080.1612008</v>
      </c>
      <c r="X560" s="49">
        <v>3192</v>
      </c>
      <c r="Y560" s="159">
        <f>X560*Dane!$D$6</f>
        <v>478.79999999999995</v>
      </c>
      <c r="Z560" s="35">
        <f>X560*Dane!$D$7</f>
        <v>957.59999999999991</v>
      </c>
      <c r="AA560" s="160">
        <f>X560*Dane!$D$8</f>
        <v>1915.1999999999998</v>
      </c>
      <c r="AB560" s="89"/>
      <c r="AC560" s="17"/>
      <c r="AD560" s="17"/>
    </row>
    <row r="561" spans="1:30" ht="29.25" customHeight="1">
      <c r="A561" s="178">
        <f t="shared" si="176"/>
        <v>558</v>
      </c>
      <c r="B561" s="11" t="s">
        <v>99</v>
      </c>
      <c r="C561" s="24" t="s">
        <v>363</v>
      </c>
      <c r="D561" s="30" t="s">
        <v>509</v>
      </c>
      <c r="E561" s="85"/>
      <c r="F561" s="12">
        <v>0</v>
      </c>
      <c r="G561" s="13">
        <v>3</v>
      </c>
      <c r="H561" s="13">
        <v>0</v>
      </c>
      <c r="I561" s="32">
        <v>49.519800000000004</v>
      </c>
      <c r="J561" s="14">
        <v>0</v>
      </c>
      <c r="K561" s="14">
        <f>F561*Dane!$C$14+G561*Dane!$C$15+H561*Dane!$C$16</f>
        <v>99</v>
      </c>
      <c r="L561" s="41">
        <f>F561*Dane!$F$14+G561*Dane!$F$15+H561*Dane!$F$17</f>
        <v>15</v>
      </c>
      <c r="M561" s="41">
        <f>F561*Dane!$H$14+G561*Dane!$H$15+H561*Dane!$H$16+(F561+G561+H561)*Dane!$C$22</f>
        <v>216</v>
      </c>
      <c r="N561" s="15">
        <f t="shared" si="182"/>
        <v>379.51980000000003</v>
      </c>
      <c r="O561" s="14">
        <f>IF(B561="W",N561*Dane!$D$2,N561*Dane!$H$2)</f>
        <v>75.903960000000012</v>
      </c>
      <c r="P561" s="14">
        <f t="shared" si="184"/>
        <v>455.42376000000002</v>
      </c>
      <c r="Q561" s="14">
        <f>IF(B561="W",N561*Dane!$C$23,N561*Dane!$C$23)</f>
        <v>0</v>
      </c>
      <c r="R561" s="14">
        <f>IF(B561="W",(N561*Dane!$D$3)-Q561,(N561*Dane!$H$3)-Q561)</f>
        <v>0</v>
      </c>
      <c r="S561" s="14">
        <f t="shared" si="183"/>
        <v>455.42376000000002</v>
      </c>
      <c r="T561" s="14">
        <f t="shared" si="185"/>
        <v>45.542376000000004</v>
      </c>
      <c r="U561" s="14">
        <f t="shared" si="186"/>
        <v>91.084752000000009</v>
      </c>
      <c r="V561" s="33">
        <f t="shared" si="187"/>
        <v>500.96613600000001</v>
      </c>
      <c r="W561" s="34">
        <f t="shared" si="188"/>
        <v>546.508512</v>
      </c>
      <c r="X561" s="49">
        <v>1191</v>
      </c>
      <c r="Y561" s="159">
        <f>X561*Dane!$D$6</f>
        <v>178.65</v>
      </c>
      <c r="Z561" s="35">
        <f>X561*Dane!$D$7</f>
        <v>357.3</v>
      </c>
      <c r="AA561" s="160">
        <f>X561*Dane!$D$8</f>
        <v>714.6</v>
      </c>
      <c r="AB561" s="89"/>
      <c r="AC561" s="17"/>
      <c r="AD561" s="17"/>
    </row>
    <row r="562" spans="1:30" ht="29.25" customHeight="1">
      <c r="A562" s="178">
        <f t="shared" si="176"/>
        <v>559</v>
      </c>
      <c r="B562" s="11" t="s">
        <v>99</v>
      </c>
      <c r="C562" s="24" t="s">
        <v>364</v>
      </c>
      <c r="D562" s="30" t="s">
        <v>509</v>
      </c>
      <c r="E562" s="85"/>
      <c r="F562" s="12">
        <v>0</v>
      </c>
      <c r="G562" s="13">
        <v>3</v>
      </c>
      <c r="H562" s="13">
        <v>0</v>
      </c>
      <c r="I562" s="32">
        <v>16.496535000000002</v>
      </c>
      <c r="J562" s="14">
        <v>0</v>
      </c>
      <c r="K562" s="14">
        <f>F562*Dane!$C$14+G562*Dane!$C$15+H562*Dane!$C$16</f>
        <v>99</v>
      </c>
      <c r="L562" s="41">
        <f>F562*Dane!$F$14+G562*Dane!$F$15+H562*Dane!$F$17</f>
        <v>15</v>
      </c>
      <c r="M562" s="41">
        <f>F562*Dane!$H$14+G562*Dane!$H$15+H562*Dane!$H$16+(F562+G562+H562)*Dane!$C$22</f>
        <v>216</v>
      </c>
      <c r="N562" s="15">
        <f t="shared" si="182"/>
        <v>346.49653499999999</v>
      </c>
      <c r="O562" s="14">
        <f>IF(B562="W",N562*Dane!$D$2,N562*Dane!$H$2)</f>
        <v>69.299306999999999</v>
      </c>
      <c r="P562" s="14">
        <f t="shared" si="184"/>
        <v>415.79584199999999</v>
      </c>
      <c r="Q562" s="14">
        <f>IF(B562="W",N562*Dane!$C$23,N562*Dane!$C$23)</f>
        <v>0</v>
      </c>
      <c r="R562" s="14">
        <f>IF(B562="W",(N562*Dane!$D$3)-Q562,(N562*Dane!$H$3)-Q562)</f>
        <v>0</v>
      </c>
      <c r="S562" s="14">
        <f t="shared" si="183"/>
        <v>415.79584199999999</v>
      </c>
      <c r="T562" s="14">
        <f t="shared" si="185"/>
        <v>41.579584199999999</v>
      </c>
      <c r="U562" s="14">
        <f t="shared" si="186"/>
        <v>83.159168399999999</v>
      </c>
      <c r="V562" s="33">
        <f t="shared" si="187"/>
        <v>457.37542619999999</v>
      </c>
      <c r="W562" s="34">
        <f t="shared" si="188"/>
        <v>498.95501039999999</v>
      </c>
      <c r="X562" s="49">
        <v>1078</v>
      </c>
      <c r="Y562" s="159">
        <f>X562*Dane!$D$6</f>
        <v>161.69999999999999</v>
      </c>
      <c r="Z562" s="35">
        <f>X562*Dane!$D$7</f>
        <v>323.39999999999998</v>
      </c>
      <c r="AA562" s="160">
        <f>X562*Dane!$D$8</f>
        <v>646.79999999999995</v>
      </c>
      <c r="AB562" s="89"/>
      <c r="AC562" s="17"/>
      <c r="AD562" s="17"/>
    </row>
    <row r="563" spans="1:30" ht="29.25" customHeight="1">
      <c r="A563" s="178">
        <f t="shared" si="176"/>
        <v>560</v>
      </c>
      <c r="B563" s="11" t="s">
        <v>99</v>
      </c>
      <c r="C563" s="24" t="s">
        <v>365</v>
      </c>
      <c r="D563" s="30" t="s">
        <v>714</v>
      </c>
      <c r="E563" s="85"/>
      <c r="F563" s="12">
        <v>0</v>
      </c>
      <c r="G563" s="13">
        <v>3</v>
      </c>
      <c r="H563" s="13">
        <v>0</v>
      </c>
      <c r="I563" s="32">
        <v>134.277165</v>
      </c>
      <c r="J563" s="14">
        <v>0</v>
      </c>
      <c r="K563" s="14">
        <f>F563*Dane!$C$14+G563*Dane!$C$15+H563*Dane!$C$16</f>
        <v>99</v>
      </c>
      <c r="L563" s="41">
        <f>F563*Dane!$F$14+G563*Dane!$F$15+H563*Dane!$F$17</f>
        <v>15</v>
      </c>
      <c r="M563" s="41">
        <f>F563*Dane!$H$14+G563*Dane!$H$15+H563*Dane!$H$16+(F563+G563+H563)*Dane!$C$22</f>
        <v>216</v>
      </c>
      <c r="N563" s="15">
        <f t="shared" si="182"/>
        <v>464.27716499999997</v>
      </c>
      <c r="O563" s="14">
        <f>IF(B563="W",N563*Dane!$D$2,N563*Dane!$H$2)</f>
        <v>92.855433000000005</v>
      </c>
      <c r="P563" s="14">
        <f t="shared" si="184"/>
        <v>557.13259799999992</v>
      </c>
      <c r="Q563" s="14">
        <f>IF(B563="W",N563*Dane!$C$23,N563*Dane!$C$23)</f>
        <v>0</v>
      </c>
      <c r="R563" s="14">
        <f>IF(B563="W",(N563*Dane!$D$3)-Q563,(N563*Dane!$H$3)-Q563)</f>
        <v>0</v>
      </c>
      <c r="S563" s="14">
        <f t="shared" si="183"/>
        <v>557.13259799999992</v>
      </c>
      <c r="T563" s="14">
        <f t="shared" si="185"/>
        <v>55.713259799999996</v>
      </c>
      <c r="U563" s="14">
        <f t="shared" si="186"/>
        <v>111.42651959999999</v>
      </c>
      <c r="V563" s="33">
        <f t="shared" si="187"/>
        <v>612.84585779999986</v>
      </c>
      <c r="W563" s="34">
        <f t="shared" si="188"/>
        <v>668.55911759999992</v>
      </c>
      <c r="X563" s="49">
        <v>4241</v>
      </c>
      <c r="Y563" s="159">
        <f>X563*Dane!$D$6</f>
        <v>636.15</v>
      </c>
      <c r="Z563" s="35">
        <f>X563*Dane!$D$7</f>
        <v>1272.3</v>
      </c>
      <c r="AA563" s="160">
        <f>X563*Dane!$D$8</f>
        <v>2544.6</v>
      </c>
      <c r="AB563" s="89"/>
      <c r="AC563" s="17"/>
      <c r="AD563" s="17"/>
    </row>
    <row r="564" spans="1:30" ht="29.25" customHeight="1">
      <c r="A564" s="178">
        <f t="shared" si="176"/>
        <v>561</v>
      </c>
      <c r="B564" s="11" t="s">
        <v>99</v>
      </c>
      <c r="C564" s="24" t="s">
        <v>366</v>
      </c>
      <c r="D564" s="30" t="s">
        <v>715</v>
      </c>
      <c r="E564" s="85"/>
      <c r="F564" s="12">
        <v>0</v>
      </c>
      <c r="G564" s="13">
        <v>2</v>
      </c>
      <c r="H564" s="13">
        <v>0.5</v>
      </c>
      <c r="I564" s="32">
        <v>104.2734</v>
      </c>
      <c r="J564" s="14">
        <v>0</v>
      </c>
      <c r="K564" s="14">
        <f>F564*Dane!$C$14+G564*Dane!$C$15+H564*Dane!$C$16</f>
        <v>85</v>
      </c>
      <c r="L564" s="41">
        <f>F564*Dane!$F$14+G564*Dane!$F$15+H564*Dane!$F$17</f>
        <v>12.5</v>
      </c>
      <c r="M564" s="41">
        <f>F564*Dane!$H$14+G564*Dane!$H$15+H564*Dane!$H$16+(F564+G564+H564)*Dane!$C$22</f>
        <v>180</v>
      </c>
      <c r="N564" s="15">
        <f t="shared" si="182"/>
        <v>381.77339999999998</v>
      </c>
      <c r="O564" s="14">
        <f>IF(B564="W",N564*Dane!$D$2,N564*Dane!$H$2)</f>
        <v>76.354680000000002</v>
      </c>
      <c r="P564" s="14">
        <f t="shared" si="184"/>
        <v>458.12807999999995</v>
      </c>
      <c r="Q564" s="14">
        <f>IF(B564="W",N564*Dane!$C$23,N564*Dane!$C$23)</f>
        <v>0</v>
      </c>
      <c r="R564" s="14">
        <f>IF(B564="W",(N564*Dane!$D$3)-Q564,(N564*Dane!$H$3)-Q564)</f>
        <v>0</v>
      </c>
      <c r="S564" s="14">
        <f t="shared" si="183"/>
        <v>458.12807999999995</v>
      </c>
      <c r="T564" s="14">
        <f t="shared" si="185"/>
        <v>45.812807999999997</v>
      </c>
      <c r="U564" s="14">
        <f t="shared" si="186"/>
        <v>91.625615999999994</v>
      </c>
      <c r="V564" s="33">
        <f t="shared" si="187"/>
        <v>503.94088799999997</v>
      </c>
      <c r="W564" s="34">
        <f t="shared" si="188"/>
        <v>549.75369599999999</v>
      </c>
      <c r="X564" s="49">
        <v>1781</v>
      </c>
      <c r="Y564" s="159">
        <f>X564*Dane!$D$6</f>
        <v>267.14999999999998</v>
      </c>
      <c r="Z564" s="35">
        <f>X564*Dane!$D$7</f>
        <v>534.29999999999995</v>
      </c>
      <c r="AA564" s="160">
        <f>X564*Dane!$D$8</f>
        <v>1068.5999999999999</v>
      </c>
      <c r="AB564" s="89"/>
      <c r="AC564" s="17"/>
      <c r="AD564" s="17"/>
    </row>
    <row r="565" spans="1:30" ht="29.25" customHeight="1">
      <c r="A565" s="178">
        <f t="shared" si="176"/>
        <v>562</v>
      </c>
      <c r="B565" s="11" t="s">
        <v>99</v>
      </c>
      <c r="C565" s="24" t="s">
        <v>367</v>
      </c>
      <c r="D565" s="30" t="s">
        <v>716</v>
      </c>
      <c r="E565" s="85"/>
      <c r="F565" s="12">
        <v>0</v>
      </c>
      <c r="G565" s="13">
        <v>1</v>
      </c>
      <c r="H565" s="13">
        <v>0</v>
      </c>
      <c r="I565" s="32">
        <v>94.822364999999991</v>
      </c>
      <c r="J565" s="14">
        <v>0</v>
      </c>
      <c r="K565" s="14">
        <f>F565*Dane!$C$14+G565*Dane!$C$15+H565*Dane!$C$16</f>
        <v>33</v>
      </c>
      <c r="L565" s="41">
        <f>F565*Dane!$F$14+G565*Dane!$F$15+H565*Dane!$F$17</f>
        <v>5</v>
      </c>
      <c r="M565" s="41">
        <f>F565*Dane!$H$14+G565*Dane!$H$15+H565*Dane!$H$16+(F565+G565+H565)*Dane!$C$22</f>
        <v>72</v>
      </c>
      <c r="N565" s="15">
        <f t="shared" si="182"/>
        <v>204.82236499999999</v>
      </c>
      <c r="O565" s="14">
        <f>IF(B565="W",N565*Dane!$D$2,N565*Dane!$H$2)</f>
        <v>40.964472999999998</v>
      </c>
      <c r="P565" s="14">
        <f t="shared" si="184"/>
        <v>245.78683799999999</v>
      </c>
      <c r="Q565" s="14">
        <f>IF(B565="W",N565*Dane!$C$23,N565*Dane!$C$23)</f>
        <v>0</v>
      </c>
      <c r="R565" s="14">
        <f>IF(B565="W",(N565*Dane!$D$3)-Q565,(N565*Dane!$H$3)-Q565)</f>
        <v>0</v>
      </c>
      <c r="S565" s="14">
        <f t="shared" si="183"/>
        <v>245.78683799999999</v>
      </c>
      <c r="T565" s="14">
        <f t="shared" si="185"/>
        <v>24.5786838</v>
      </c>
      <c r="U565" s="14">
        <f t="shared" si="186"/>
        <v>49.157367600000001</v>
      </c>
      <c r="V565" s="33">
        <f t="shared" si="187"/>
        <v>270.36552180000001</v>
      </c>
      <c r="W565" s="34">
        <f t="shared" si="188"/>
        <v>294.94420559999998</v>
      </c>
      <c r="X565" s="49">
        <v>877</v>
      </c>
      <c r="Y565" s="159">
        <f>X565*Dane!$D$6</f>
        <v>131.54999999999998</v>
      </c>
      <c r="Z565" s="35">
        <f>X565*Dane!$D$7</f>
        <v>263.09999999999997</v>
      </c>
      <c r="AA565" s="160">
        <f>X565*Dane!$D$8</f>
        <v>526.19999999999993</v>
      </c>
      <c r="AB565" s="89"/>
      <c r="AC565" s="17"/>
      <c r="AD565" s="17"/>
    </row>
    <row r="566" spans="1:30" ht="29.25" customHeight="1">
      <c r="A566" s="178">
        <f t="shared" si="176"/>
        <v>563</v>
      </c>
      <c r="B566" s="11" t="s">
        <v>99</v>
      </c>
      <c r="C566" s="24" t="s">
        <v>368</v>
      </c>
      <c r="D566" s="30" t="s">
        <v>717</v>
      </c>
      <c r="E566" s="85"/>
      <c r="F566" s="12">
        <v>0</v>
      </c>
      <c r="G566" s="13">
        <v>2</v>
      </c>
      <c r="H566" s="13">
        <v>0</v>
      </c>
      <c r="I566" s="32">
        <v>13.205279999999998</v>
      </c>
      <c r="J566" s="14">
        <v>0</v>
      </c>
      <c r="K566" s="14">
        <f>F566*Dane!$C$14+G566*Dane!$C$15+H566*Dane!$C$16</f>
        <v>66</v>
      </c>
      <c r="L566" s="41">
        <f>F566*Dane!$F$14+G566*Dane!$F$15+H566*Dane!$F$17</f>
        <v>10</v>
      </c>
      <c r="M566" s="41">
        <f>F566*Dane!$H$14+G566*Dane!$H$15+H566*Dane!$H$16+(F566+G566+H566)*Dane!$C$22</f>
        <v>144</v>
      </c>
      <c r="N566" s="15">
        <f t="shared" si="182"/>
        <v>233.20528000000002</v>
      </c>
      <c r="O566" s="14">
        <f>IF(B566="W",N566*Dane!$D$2,N566*Dane!$H$2)</f>
        <v>46.641056000000006</v>
      </c>
      <c r="P566" s="14">
        <f t="shared" si="184"/>
        <v>279.84633600000001</v>
      </c>
      <c r="Q566" s="14">
        <f>IF(B566="W",N566*Dane!$C$23,N566*Dane!$C$23)</f>
        <v>0</v>
      </c>
      <c r="R566" s="14">
        <f>IF(B566="W",(N566*Dane!$D$3)-Q566,(N566*Dane!$H$3)-Q566)</f>
        <v>0</v>
      </c>
      <c r="S566" s="14">
        <f t="shared" si="183"/>
        <v>279.84633600000001</v>
      </c>
      <c r="T566" s="14">
        <f t="shared" si="185"/>
        <v>27.984633600000002</v>
      </c>
      <c r="U566" s="14">
        <f t="shared" si="186"/>
        <v>55.969267200000004</v>
      </c>
      <c r="V566" s="33">
        <f t="shared" si="187"/>
        <v>307.8309696</v>
      </c>
      <c r="W566" s="34">
        <f t="shared" si="188"/>
        <v>335.8156032</v>
      </c>
      <c r="X566" s="49">
        <v>675</v>
      </c>
      <c r="Y566" s="159">
        <f>X566*Dane!$D$6</f>
        <v>101.25</v>
      </c>
      <c r="Z566" s="35">
        <f>X566*Dane!$D$7</f>
        <v>202.5</v>
      </c>
      <c r="AA566" s="160">
        <f>X566*Dane!$D$8</f>
        <v>405</v>
      </c>
      <c r="AB566" s="89"/>
      <c r="AC566" s="17"/>
      <c r="AD566" s="17"/>
    </row>
    <row r="567" spans="1:30" ht="29.25" customHeight="1">
      <c r="A567" s="178">
        <f t="shared" si="176"/>
        <v>564</v>
      </c>
      <c r="B567" s="11" t="s">
        <v>99</v>
      </c>
      <c r="C567" s="24" t="s">
        <v>369</v>
      </c>
      <c r="D567" s="30" t="s">
        <v>718</v>
      </c>
      <c r="E567" s="85"/>
      <c r="F567" s="12">
        <v>0</v>
      </c>
      <c r="G567" s="13">
        <v>6</v>
      </c>
      <c r="H567" s="13">
        <v>0</v>
      </c>
      <c r="I567" s="32">
        <v>139.22914500000002</v>
      </c>
      <c r="J567" s="14">
        <v>0</v>
      </c>
      <c r="K567" s="14">
        <f>F567*Dane!$C$14+G567*Dane!$C$15+H567*Dane!$C$16</f>
        <v>198</v>
      </c>
      <c r="L567" s="41">
        <f>F567*Dane!$F$14+G567*Dane!$F$15+H567*Dane!$F$17</f>
        <v>30</v>
      </c>
      <c r="M567" s="41">
        <f>F567*Dane!$H$14+G567*Dane!$H$15+H567*Dane!$H$16+(F567+G567+H567)*Dane!$C$22</f>
        <v>432</v>
      </c>
      <c r="N567" s="15">
        <f t="shared" si="182"/>
        <v>799.22914500000002</v>
      </c>
      <c r="O567" s="14">
        <f>IF(B567="W",N567*Dane!$D$2,N567*Dane!$H$2)</f>
        <v>159.84582900000001</v>
      </c>
      <c r="P567" s="14">
        <f t="shared" si="184"/>
        <v>959.074974</v>
      </c>
      <c r="Q567" s="14">
        <f>IF(B567="W",N567*Dane!$C$23,N567*Dane!$C$23)</f>
        <v>0</v>
      </c>
      <c r="R567" s="14">
        <f>IF(B567="W",(N567*Dane!$D$3)-Q567,(N567*Dane!$H$3)-Q567)</f>
        <v>0</v>
      </c>
      <c r="S567" s="14">
        <f t="shared" si="183"/>
        <v>959.074974</v>
      </c>
      <c r="T567" s="14">
        <f t="shared" si="185"/>
        <v>95.907497400000011</v>
      </c>
      <c r="U567" s="14">
        <f t="shared" si="186"/>
        <v>191.81499480000002</v>
      </c>
      <c r="V567" s="33">
        <f t="shared" si="187"/>
        <v>1054.9824714000001</v>
      </c>
      <c r="W567" s="34">
        <f t="shared" si="188"/>
        <v>1150.8899688000001</v>
      </c>
      <c r="X567" s="49">
        <v>3925</v>
      </c>
      <c r="Y567" s="159">
        <f>X567*Dane!$D$6</f>
        <v>588.75</v>
      </c>
      <c r="Z567" s="35">
        <f>X567*Dane!$D$7</f>
        <v>1177.5</v>
      </c>
      <c r="AA567" s="160">
        <f>X567*Dane!$D$8</f>
        <v>2355</v>
      </c>
      <c r="AB567" s="89"/>
      <c r="AC567" s="17"/>
      <c r="AD567" s="17"/>
    </row>
    <row r="568" spans="1:30" ht="29.25" customHeight="1">
      <c r="A568" s="178">
        <f t="shared" si="176"/>
        <v>565</v>
      </c>
      <c r="B568" s="11" t="s">
        <v>99</v>
      </c>
      <c r="C568" s="24" t="s">
        <v>370</v>
      </c>
      <c r="D568" s="30" t="s">
        <v>719</v>
      </c>
      <c r="E568" s="85"/>
      <c r="F568" s="12">
        <v>0</v>
      </c>
      <c r="G568" s="13">
        <v>0.5</v>
      </c>
      <c r="H568" s="13">
        <v>0</v>
      </c>
      <c r="I568" s="32">
        <v>13.235475000000001</v>
      </c>
      <c r="J568" s="14">
        <v>0</v>
      </c>
      <c r="K568" s="14">
        <f>F568*Dane!$C$14+G568*Dane!$C$15+H568*Dane!$C$16</f>
        <v>16.5</v>
      </c>
      <c r="L568" s="41">
        <f>F568*Dane!$F$14+G568*Dane!$F$15+H568*Dane!$F$17</f>
        <v>2.5</v>
      </c>
      <c r="M568" s="41">
        <f>F568*Dane!$H$14+G568*Dane!$H$15+H568*Dane!$H$16+(F568+G568+H568)*Dane!$C$22</f>
        <v>36</v>
      </c>
      <c r="N568" s="15">
        <f t="shared" si="182"/>
        <v>68.235475000000008</v>
      </c>
      <c r="O568" s="14">
        <f>IF(B568="W",N568*Dane!$D$2,N568*Dane!$H$2)</f>
        <v>13.647095000000002</v>
      </c>
      <c r="P568" s="14">
        <f t="shared" si="184"/>
        <v>81.882570000000015</v>
      </c>
      <c r="Q568" s="14">
        <f>IF(B568="W",N568*Dane!$C$23,N568*Dane!$C$23)</f>
        <v>0</v>
      </c>
      <c r="R568" s="14">
        <f>IF(B568="W",(N568*Dane!$D$3)-Q568,(N568*Dane!$H$3)-Q568)</f>
        <v>0</v>
      </c>
      <c r="S568" s="14">
        <f t="shared" si="183"/>
        <v>81.882570000000015</v>
      </c>
      <c r="T568" s="14">
        <f t="shared" si="185"/>
        <v>8.1882570000000019</v>
      </c>
      <c r="U568" s="14">
        <f t="shared" si="186"/>
        <v>16.376514000000004</v>
      </c>
      <c r="V568" s="33">
        <f t="shared" si="187"/>
        <v>90.070827000000023</v>
      </c>
      <c r="W568" s="34">
        <f t="shared" si="188"/>
        <v>98.259084000000016</v>
      </c>
      <c r="X568" s="49">
        <v>307</v>
      </c>
      <c r="Y568" s="159">
        <f>X568*Dane!$D$6</f>
        <v>46.05</v>
      </c>
      <c r="Z568" s="35">
        <f>X568*Dane!$D$7</f>
        <v>92.1</v>
      </c>
      <c r="AA568" s="160">
        <f>X568*Dane!$D$8</f>
        <v>184.2</v>
      </c>
      <c r="AB568" s="89"/>
      <c r="AC568" s="17"/>
      <c r="AD568" s="17"/>
    </row>
    <row r="569" spans="1:30" ht="29.25" customHeight="1">
      <c r="A569" s="178">
        <f t="shared" si="176"/>
        <v>566</v>
      </c>
      <c r="B569" s="11" t="s">
        <v>99</v>
      </c>
      <c r="C569" s="24" t="s">
        <v>371</v>
      </c>
      <c r="D569" s="30" t="s">
        <v>720</v>
      </c>
      <c r="E569" s="85"/>
      <c r="F569" s="12">
        <v>0</v>
      </c>
      <c r="G569" s="13">
        <v>0.5</v>
      </c>
      <c r="H569" s="13">
        <v>0</v>
      </c>
      <c r="I569" s="32">
        <v>19.797855000000002</v>
      </c>
      <c r="J569" s="14">
        <v>0</v>
      </c>
      <c r="K569" s="14">
        <f>F569*Dane!$C$14+G569*Dane!$C$15+H569*Dane!$C$16</f>
        <v>16.5</v>
      </c>
      <c r="L569" s="41">
        <f>F569*Dane!$F$14+G569*Dane!$F$15+H569*Dane!$F$17</f>
        <v>2.5</v>
      </c>
      <c r="M569" s="41">
        <f>F569*Dane!$H$14+G569*Dane!$H$15+H569*Dane!$H$16+(F569+G569+H569)*Dane!$C$22</f>
        <v>36</v>
      </c>
      <c r="N569" s="15">
        <f t="shared" si="182"/>
        <v>74.797854999999998</v>
      </c>
      <c r="O569" s="14">
        <f>IF(B569="W",N569*Dane!$D$2,N569*Dane!$H$2)</f>
        <v>14.959571</v>
      </c>
      <c r="P569" s="14">
        <f t="shared" si="184"/>
        <v>89.757425999999995</v>
      </c>
      <c r="Q569" s="14">
        <f>IF(B569="W",N569*Dane!$C$23,N569*Dane!$C$23)</f>
        <v>0</v>
      </c>
      <c r="R569" s="14">
        <f>IF(B569="W",(N569*Dane!$D$3)-Q569,(N569*Dane!$H$3)-Q569)</f>
        <v>0</v>
      </c>
      <c r="S569" s="14">
        <f t="shared" si="183"/>
        <v>89.757425999999995</v>
      </c>
      <c r="T569" s="14">
        <f t="shared" si="185"/>
        <v>8.9757426000000002</v>
      </c>
      <c r="U569" s="14">
        <f t="shared" si="186"/>
        <v>17.9514852</v>
      </c>
      <c r="V569" s="33">
        <f t="shared" si="187"/>
        <v>98.733168599999999</v>
      </c>
      <c r="W569" s="34">
        <f t="shared" si="188"/>
        <v>107.70891119999999</v>
      </c>
      <c r="X569" s="49">
        <v>395</v>
      </c>
      <c r="Y569" s="159">
        <f>X569*Dane!$D$6</f>
        <v>59.25</v>
      </c>
      <c r="Z569" s="35">
        <f>X569*Dane!$D$7</f>
        <v>118.5</v>
      </c>
      <c r="AA569" s="160">
        <f>X569*Dane!$D$8</f>
        <v>237</v>
      </c>
      <c r="AB569" s="89"/>
      <c r="AC569" s="17"/>
      <c r="AD569" s="17"/>
    </row>
    <row r="570" spans="1:30" ht="29.25" customHeight="1">
      <c r="A570" s="178">
        <f t="shared" si="176"/>
        <v>567</v>
      </c>
      <c r="B570" s="11" t="s">
        <v>99</v>
      </c>
      <c r="C570" s="24" t="s">
        <v>372</v>
      </c>
      <c r="D570" s="30" t="s">
        <v>721</v>
      </c>
      <c r="E570" s="85"/>
      <c r="F570" s="12">
        <v>0</v>
      </c>
      <c r="G570" s="13">
        <v>4</v>
      </c>
      <c r="H570" s="13">
        <v>0</v>
      </c>
      <c r="I570" s="32">
        <v>131.33818500000001</v>
      </c>
      <c r="J570" s="14">
        <v>0</v>
      </c>
      <c r="K570" s="14">
        <f>F570*Dane!$C$14+G570*Dane!$C$15+H570*Dane!$C$16</f>
        <v>132</v>
      </c>
      <c r="L570" s="41">
        <f>F570*Dane!$F$14+G570*Dane!$F$15+H570*Dane!$F$17</f>
        <v>20</v>
      </c>
      <c r="M570" s="41">
        <f>F570*Dane!$H$14+G570*Dane!$H$15+H570*Dane!$H$16+(F570+G570+H570)*Dane!$C$22</f>
        <v>288</v>
      </c>
      <c r="N570" s="15">
        <f t="shared" si="182"/>
        <v>571.33818500000007</v>
      </c>
      <c r="O570" s="14">
        <f>IF(B570="W",N570*Dane!$D$2,N570*Dane!$H$2)</f>
        <v>114.26763700000002</v>
      </c>
      <c r="P570" s="14">
        <f t="shared" si="184"/>
        <v>685.6058220000001</v>
      </c>
      <c r="Q570" s="14">
        <f>IF(B570="W",N570*Dane!$C$23,N570*Dane!$C$23)</f>
        <v>0</v>
      </c>
      <c r="R570" s="14">
        <f>IF(B570="W",(N570*Dane!$D$3)-Q570,(N570*Dane!$H$3)-Q570)</f>
        <v>0</v>
      </c>
      <c r="S570" s="14">
        <f t="shared" si="183"/>
        <v>685.6058220000001</v>
      </c>
      <c r="T570" s="14">
        <f t="shared" si="185"/>
        <v>68.560582200000013</v>
      </c>
      <c r="U570" s="14">
        <f t="shared" si="186"/>
        <v>137.12116440000003</v>
      </c>
      <c r="V570" s="33">
        <f t="shared" si="187"/>
        <v>754.1664042000001</v>
      </c>
      <c r="W570" s="34">
        <f t="shared" si="188"/>
        <v>822.7269864000001</v>
      </c>
      <c r="X570" s="49">
        <v>2608</v>
      </c>
      <c r="Y570" s="159">
        <f>X570*Dane!$D$6</f>
        <v>391.2</v>
      </c>
      <c r="Z570" s="35">
        <f>X570*Dane!$D$7</f>
        <v>782.4</v>
      </c>
      <c r="AA570" s="160">
        <f>X570*Dane!$D$8</f>
        <v>1564.8</v>
      </c>
      <c r="AB570" s="89"/>
      <c r="AC570" s="17"/>
      <c r="AD570" s="17"/>
    </row>
    <row r="571" spans="1:30" ht="29.25" customHeight="1">
      <c r="A571" s="178">
        <f t="shared" si="176"/>
        <v>568</v>
      </c>
      <c r="B571" s="11" t="s">
        <v>99</v>
      </c>
      <c r="C571" s="24" t="s">
        <v>373</v>
      </c>
      <c r="D571" s="30" t="s">
        <v>722</v>
      </c>
      <c r="E571" s="85"/>
      <c r="F571" s="12">
        <v>0</v>
      </c>
      <c r="G571" s="13">
        <v>6</v>
      </c>
      <c r="H571" s="13">
        <v>0</v>
      </c>
      <c r="I571" s="32">
        <v>198.673035</v>
      </c>
      <c r="J571" s="14">
        <v>0</v>
      </c>
      <c r="K571" s="14">
        <f>F571*Dane!$C$14+G571*Dane!$C$15+H571*Dane!$C$16</f>
        <v>198</v>
      </c>
      <c r="L571" s="41">
        <f>F571*Dane!$F$14+G571*Dane!$F$15+H571*Dane!$F$17</f>
        <v>30</v>
      </c>
      <c r="M571" s="41">
        <f>F571*Dane!$H$14+G571*Dane!$H$15+H571*Dane!$H$16+(F571+G571+H571)*Dane!$C$22</f>
        <v>432</v>
      </c>
      <c r="N571" s="15">
        <f t="shared" si="182"/>
        <v>858.67303500000003</v>
      </c>
      <c r="O571" s="14">
        <f>IF(B571="W",N571*Dane!$D$2,N571*Dane!$H$2)</f>
        <v>171.73460700000001</v>
      </c>
      <c r="P571" s="14">
        <f t="shared" si="184"/>
        <v>1030.4076420000001</v>
      </c>
      <c r="Q571" s="14">
        <f>IF(B571="W",N571*Dane!$C$23,N571*Dane!$C$23)</f>
        <v>0</v>
      </c>
      <c r="R571" s="14">
        <f>IF(B571="W",(N571*Dane!$D$3)-Q571,(N571*Dane!$H$3)-Q571)</f>
        <v>0</v>
      </c>
      <c r="S571" s="14">
        <f t="shared" si="183"/>
        <v>1030.4076420000001</v>
      </c>
      <c r="T571" s="14">
        <f t="shared" si="185"/>
        <v>103.04076420000001</v>
      </c>
      <c r="U571" s="14">
        <f t="shared" si="186"/>
        <v>206.08152840000002</v>
      </c>
      <c r="V571" s="33">
        <f t="shared" si="187"/>
        <v>1133.4484062000001</v>
      </c>
      <c r="W571" s="34">
        <f t="shared" si="188"/>
        <v>1236.4891704000001</v>
      </c>
      <c r="X571" s="49">
        <v>3939</v>
      </c>
      <c r="Y571" s="159">
        <f>X571*Dane!$D$6</f>
        <v>590.85</v>
      </c>
      <c r="Z571" s="35">
        <f>X571*Dane!$D$7</f>
        <v>1181.7</v>
      </c>
      <c r="AA571" s="160">
        <f>X571*Dane!$D$8</f>
        <v>2363.4</v>
      </c>
      <c r="AB571" s="89"/>
      <c r="AC571" s="17"/>
      <c r="AD571" s="17"/>
    </row>
    <row r="572" spans="1:30" ht="29.25" customHeight="1">
      <c r="A572" s="178">
        <f t="shared" si="176"/>
        <v>569</v>
      </c>
      <c r="B572" s="11" t="s">
        <v>99</v>
      </c>
      <c r="C572" s="24" t="s">
        <v>374</v>
      </c>
      <c r="D572" s="30" t="s">
        <v>509</v>
      </c>
      <c r="E572" s="85"/>
      <c r="F572" s="12">
        <v>0</v>
      </c>
      <c r="G572" s="13">
        <v>2.5</v>
      </c>
      <c r="H572" s="13">
        <v>0</v>
      </c>
      <c r="I572" s="32">
        <v>47.36589</v>
      </c>
      <c r="J572" s="14">
        <v>0</v>
      </c>
      <c r="K572" s="14">
        <f>F572*Dane!$C$14+G572*Dane!$C$15+H572*Dane!$C$16</f>
        <v>82.5</v>
      </c>
      <c r="L572" s="41">
        <f>F572*Dane!$F$14+G572*Dane!$F$15+H572*Dane!$F$17</f>
        <v>12.5</v>
      </c>
      <c r="M572" s="41">
        <f>F572*Dane!$H$14+G572*Dane!$H$15+H572*Dane!$H$16+(F572+G572+H572)*Dane!$C$22</f>
        <v>180</v>
      </c>
      <c r="N572" s="15">
        <f t="shared" si="182"/>
        <v>322.36589000000004</v>
      </c>
      <c r="O572" s="14">
        <f>IF(B572="W",N572*Dane!$D$2,N572*Dane!$H$2)</f>
        <v>64.473178000000004</v>
      </c>
      <c r="P572" s="14">
        <f t="shared" si="184"/>
        <v>386.83906800000005</v>
      </c>
      <c r="Q572" s="14">
        <f>IF(B572="W",N572*Dane!$C$23,N572*Dane!$C$23)</f>
        <v>0</v>
      </c>
      <c r="R572" s="14">
        <f>IF(B572="W",(N572*Dane!$D$3)-Q572,(N572*Dane!$H$3)-Q572)</f>
        <v>0</v>
      </c>
      <c r="S572" s="14">
        <f t="shared" si="183"/>
        <v>386.83906800000005</v>
      </c>
      <c r="T572" s="14">
        <f t="shared" si="185"/>
        <v>38.68390680000001</v>
      </c>
      <c r="U572" s="14">
        <f t="shared" si="186"/>
        <v>77.367813600000019</v>
      </c>
      <c r="V572" s="33">
        <f t="shared" si="187"/>
        <v>425.52297480000004</v>
      </c>
      <c r="W572" s="34">
        <f t="shared" si="188"/>
        <v>464.20688160000009</v>
      </c>
      <c r="X572" s="49">
        <v>1285</v>
      </c>
      <c r="Y572" s="159">
        <f>X572*Dane!$D$6</f>
        <v>192.75</v>
      </c>
      <c r="Z572" s="35">
        <f>X572*Dane!$D$7</f>
        <v>385.5</v>
      </c>
      <c r="AA572" s="160">
        <f>X572*Dane!$D$8</f>
        <v>771</v>
      </c>
      <c r="AB572" s="89"/>
      <c r="AC572" s="17"/>
      <c r="AD572" s="17"/>
    </row>
    <row r="573" spans="1:30" ht="29.25" customHeight="1">
      <c r="A573" s="178">
        <f t="shared" si="176"/>
        <v>570</v>
      </c>
      <c r="B573" s="11" t="s">
        <v>99</v>
      </c>
      <c r="C573" s="24" t="s">
        <v>375</v>
      </c>
      <c r="D573" s="30" t="s">
        <v>723</v>
      </c>
      <c r="E573" s="85"/>
      <c r="F573" s="12">
        <v>0</v>
      </c>
      <c r="G573" s="13">
        <v>2</v>
      </c>
      <c r="H573" s="13">
        <v>0</v>
      </c>
      <c r="I573" s="32">
        <v>48.795119999999997</v>
      </c>
      <c r="J573" s="14">
        <v>0</v>
      </c>
      <c r="K573" s="14">
        <f>F573*Dane!$C$14+G573*Dane!$C$15+H573*Dane!$C$16</f>
        <v>66</v>
      </c>
      <c r="L573" s="41">
        <f>F573*Dane!$F$14+G573*Dane!$F$15+H573*Dane!$F$17</f>
        <v>10</v>
      </c>
      <c r="M573" s="41">
        <f>F573*Dane!$H$14+G573*Dane!$H$15+H573*Dane!$H$16+(F573+G573+H573)*Dane!$C$22</f>
        <v>144</v>
      </c>
      <c r="N573" s="15">
        <f t="shared" si="182"/>
        <v>268.79512</v>
      </c>
      <c r="O573" s="14">
        <f>IF(B573="W",N573*Dane!$D$2,N573*Dane!$H$2)</f>
        <v>53.759024000000004</v>
      </c>
      <c r="P573" s="14">
        <f t="shared" si="184"/>
        <v>322.55414400000001</v>
      </c>
      <c r="Q573" s="14">
        <f>IF(B573="W",N573*Dane!$C$23,N573*Dane!$C$23)</f>
        <v>0</v>
      </c>
      <c r="R573" s="14">
        <f>IF(B573="W",(N573*Dane!$D$3)-Q573,(N573*Dane!$H$3)-Q573)</f>
        <v>0</v>
      </c>
      <c r="S573" s="14">
        <f t="shared" si="183"/>
        <v>322.55414400000001</v>
      </c>
      <c r="T573" s="14">
        <f t="shared" si="185"/>
        <v>32.255414399999999</v>
      </c>
      <c r="U573" s="14">
        <f t="shared" si="186"/>
        <v>64.510828799999999</v>
      </c>
      <c r="V573" s="33">
        <f t="shared" si="187"/>
        <v>354.80955840000001</v>
      </c>
      <c r="W573" s="34">
        <f t="shared" si="188"/>
        <v>387.06497280000002</v>
      </c>
      <c r="X573" s="49">
        <v>1466</v>
      </c>
      <c r="Y573" s="159">
        <f>X573*Dane!$D$6</f>
        <v>219.9</v>
      </c>
      <c r="Z573" s="35">
        <f>X573*Dane!$D$7</f>
        <v>439.8</v>
      </c>
      <c r="AA573" s="160">
        <f>X573*Dane!$D$8</f>
        <v>879.6</v>
      </c>
      <c r="AB573" s="89"/>
      <c r="AC573" s="17"/>
      <c r="AD573" s="17"/>
    </row>
    <row r="574" spans="1:30" ht="29.25" customHeight="1">
      <c r="A574" s="178">
        <f t="shared" si="176"/>
        <v>571</v>
      </c>
      <c r="B574" s="11" t="s">
        <v>99</v>
      </c>
      <c r="C574" s="24" t="s">
        <v>1639</v>
      </c>
      <c r="D574" s="36" t="s">
        <v>1638</v>
      </c>
      <c r="E574" s="86"/>
      <c r="F574" s="12">
        <v>0</v>
      </c>
      <c r="G574" s="31">
        <v>5.0999999999999996</v>
      </c>
      <c r="H574" s="31">
        <v>0.9</v>
      </c>
      <c r="I574" s="32">
        <v>253.970145</v>
      </c>
      <c r="J574" s="14">
        <v>0</v>
      </c>
      <c r="K574" s="14">
        <f>F574*Dane!$C$14+G574*Dane!$C$15+H574*Dane!$C$16</f>
        <v>202.5</v>
      </c>
      <c r="L574" s="41">
        <f>F574*Dane!$F$14+G574*Dane!$F$15+H574*Dane!$F$17</f>
        <v>30</v>
      </c>
      <c r="M574" s="41">
        <f>F574*Dane!$H$14+G574*Dane!$H$15+H574*Dane!$H$16+(F574+G574+H574)*Dane!$C$22</f>
        <v>432</v>
      </c>
      <c r="N574" s="15">
        <f t="shared" si="182"/>
        <v>918.470145</v>
      </c>
      <c r="O574" s="14">
        <f>IF(B574="W",N574*Dane!$D$2,N574*Dane!$H$2)</f>
        <v>183.694029</v>
      </c>
      <c r="P574" s="14">
        <f>SUM(N574:O574)</f>
        <v>1102.164174</v>
      </c>
      <c r="Q574" s="14">
        <f>IF(B574="W",N574*Dane!$C$23,N574*Dane!$C$23)</f>
        <v>0</v>
      </c>
      <c r="R574" s="14">
        <f>IF(B574="W",(N574*Dane!$D$3)-Q574,(N574*Dane!$H$3)-Q574)</f>
        <v>0</v>
      </c>
      <c r="S574" s="14">
        <f t="shared" si="183"/>
        <v>1102.164174</v>
      </c>
      <c r="T574" s="14">
        <f>S574*0.1</f>
        <v>110.21641740000001</v>
      </c>
      <c r="U574" s="14">
        <f>S574*0.2</f>
        <v>220.43283480000002</v>
      </c>
      <c r="V574" s="33">
        <f>SUM(S574:T574)</f>
        <v>1212.3805914</v>
      </c>
      <c r="W574" s="34">
        <f>SUM(S574,U574)</f>
        <v>1322.5970087999999</v>
      </c>
      <c r="X574" s="48">
        <v>1690</v>
      </c>
      <c r="Y574" s="159">
        <f>X574*Dane!$D$6</f>
        <v>253.5</v>
      </c>
      <c r="Z574" s="35">
        <f>X574*Dane!$D$7</f>
        <v>507</v>
      </c>
      <c r="AA574" s="160">
        <f>X574*Dane!$D$8</f>
        <v>1014</v>
      </c>
      <c r="AB574" s="89"/>
      <c r="AC574" s="17"/>
      <c r="AD574" s="17"/>
    </row>
    <row r="575" spans="1:30" ht="29.25" customHeight="1">
      <c r="A575" s="178">
        <f t="shared" si="176"/>
        <v>572</v>
      </c>
      <c r="B575" s="11" t="s">
        <v>99</v>
      </c>
      <c r="C575" s="24" t="s">
        <v>376</v>
      </c>
      <c r="D575" s="37" t="s">
        <v>724</v>
      </c>
      <c r="E575" s="87"/>
      <c r="F575" s="12">
        <v>0</v>
      </c>
      <c r="G575" s="13">
        <v>2</v>
      </c>
      <c r="H575" s="13">
        <v>0</v>
      </c>
      <c r="I575" s="32">
        <v>12.651705</v>
      </c>
      <c r="J575" s="14">
        <v>0</v>
      </c>
      <c r="K575" s="14">
        <f>F575*Dane!$C$14+G575*Dane!$C$15+H575*Dane!$C$16</f>
        <v>66</v>
      </c>
      <c r="L575" s="41">
        <f>F575*Dane!$F$14+G575*Dane!$F$15+H575*Dane!$F$17</f>
        <v>10</v>
      </c>
      <c r="M575" s="41">
        <f>F575*Dane!$H$14+G575*Dane!$H$15+H575*Dane!$H$16+(F575+G575+H575)*Dane!$C$22</f>
        <v>144</v>
      </c>
      <c r="N575" s="15">
        <f t="shared" si="182"/>
        <v>232.65170499999999</v>
      </c>
      <c r="O575" s="14">
        <f>IF(B575="W",N575*Dane!$D$2,N575*Dane!$H$2)</f>
        <v>46.530341</v>
      </c>
      <c r="P575" s="14">
        <f t="shared" si="184"/>
        <v>279.18204600000001</v>
      </c>
      <c r="Q575" s="14">
        <f>IF(B575="W",N575*Dane!$C$23,N575*Dane!$C$23)</f>
        <v>0</v>
      </c>
      <c r="R575" s="14">
        <f>IF(B575="W",(N575*Dane!$D$3)-Q575,(N575*Dane!$H$3)-Q575)</f>
        <v>0</v>
      </c>
      <c r="S575" s="14">
        <f t="shared" si="183"/>
        <v>279.18204600000001</v>
      </c>
      <c r="T575" s="14">
        <f t="shared" si="185"/>
        <v>27.918204600000003</v>
      </c>
      <c r="U575" s="14">
        <f t="shared" si="186"/>
        <v>55.836409200000006</v>
      </c>
      <c r="V575" s="33">
        <f t="shared" si="187"/>
        <v>307.10025060000004</v>
      </c>
      <c r="W575" s="34">
        <f t="shared" si="188"/>
        <v>335.01845520000001</v>
      </c>
      <c r="X575" s="49">
        <v>987</v>
      </c>
      <c r="Y575" s="159">
        <f>X575*Dane!$D$6</f>
        <v>148.04999999999998</v>
      </c>
      <c r="Z575" s="35">
        <f>X575*Dane!$D$7</f>
        <v>296.09999999999997</v>
      </c>
      <c r="AA575" s="160">
        <f>X575*Dane!$D$8</f>
        <v>592.19999999999993</v>
      </c>
      <c r="AB575" s="89"/>
      <c r="AC575" s="17"/>
      <c r="AD575" s="17"/>
    </row>
    <row r="576" spans="1:30" ht="29.25" customHeight="1">
      <c r="A576" s="178">
        <f t="shared" si="176"/>
        <v>573</v>
      </c>
      <c r="B576" s="11" t="s">
        <v>99</v>
      </c>
      <c r="C576" s="24" t="s">
        <v>377</v>
      </c>
      <c r="D576" s="30" t="s">
        <v>725</v>
      </c>
      <c r="E576" s="85"/>
      <c r="F576" s="12">
        <v>0</v>
      </c>
      <c r="G576" s="13">
        <v>1</v>
      </c>
      <c r="H576" s="13">
        <v>0</v>
      </c>
      <c r="I576" s="32">
        <v>20.361495000000001</v>
      </c>
      <c r="J576" s="14">
        <v>0</v>
      </c>
      <c r="K576" s="14">
        <f>F576*Dane!$C$14+G576*Dane!$C$15+H576*Dane!$C$16</f>
        <v>33</v>
      </c>
      <c r="L576" s="41">
        <f>F576*Dane!$F$14+G576*Dane!$F$15+H576*Dane!$F$17</f>
        <v>5</v>
      </c>
      <c r="M576" s="41">
        <f>F576*Dane!$H$14+G576*Dane!$H$15+H576*Dane!$H$16+(F576+G576+H576)*Dane!$C$22</f>
        <v>72</v>
      </c>
      <c r="N576" s="15">
        <f t="shared" si="182"/>
        <v>130.36149499999999</v>
      </c>
      <c r="O576" s="14">
        <f>IF(B576="W",N576*Dane!$D$2,N576*Dane!$H$2)</f>
        <v>26.072299000000001</v>
      </c>
      <c r="P576" s="14">
        <f t="shared" si="184"/>
        <v>156.43379399999998</v>
      </c>
      <c r="Q576" s="14">
        <f>IF(B576="W",N576*Dane!$C$23,N576*Dane!$C$23)</f>
        <v>0</v>
      </c>
      <c r="R576" s="14">
        <f>IF(B576="W",(N576*Dane!$D$3)-Q576,(N576*Dane!$H$3)-Q576)</f>
        <v>0</v>
      </c>
      <c r="S576" s="14">
        <f t="shared" si="183"/>
        <v>156.43379399999998</v>
      </c>
      <c r="T576" s="14">
        <f t="shared" si="185"/>
        <v>15.643379399999999</v>
      </c>
      <c r="U576" s="14">
        <f t="shared" si="186"/>
        <v>31.286758799999998</v>
      </c>
      <c r="V576" s="33">
        <f t="shared" si="187"/>
        <v>172.07717339999996</v>
      </c>
      <c r="W576" s="34">
        <f t="shared" si="188"/>
        <v>187.72055279999998</v>
      </c>
      <c r="X576" s="49">
        <v>646</v>
      </c>
      <c r="Y576" s="159">
        <f>X576*Dane!$D$6</f>
        <v>96.899999999999991</v>
      </c>
      <c r="Z576" s="35">
        <f>X576*Dane!$D$7</f>
        <v>193.79999999999998</v>
      </c>
      <c r="AA576" s="160">
        <f>X576*Dane!$D$8</f>
        <v>387.59999999999997</v>
      </c>
      <c r="AB576" s="89"/>
      <c r="AC576" s="17"/>
      <c r="AD576" s="17"/>
    </row>
    <row r="577" spans="1:30" ht="29.25" customHeight="1">
      <c r="A577" s="178">
        <f t="shared" si="176"/>
        <v>574</v>
      </c>
      <c r="B577" s="11" t="s">
        <v>99</v>
      </c>
      <c r="C577" s="24" t="s">
        <v>1826</v>
      </c>
      <c r="D577" s="30" t="s">
        <v>1825</v>
      </c>
      <c r="E577" s="85"/>
      <c r="F577" s="12">
        <v>0</v>
      </c>
      <c r="G577" s="31">
        <v>4</v>
      </c>
      <c r="H577" s="31">
        <v>1</v>
      </c>
      <c r="I577" s="32">
        <v>403.60649999999998</v>
      </c>
      <c r="J577" s="14">
        <v>0</v>
      </c>
      <c r="K577" s="14">
        <f>F577*Dane!$C$14+G577*Dane!$C$15+H577*Dane!$C$16</f>
        <v>170</v>
      </c>
      <c r="L577" s="41">
        <f>F577*Dane!$F$14+G577*Dane!$F$15+H577*Dane!$F$17</f>
        <v>25</v>
      </c>
      <c r="M577" s="41">
        <f>F577*Dane!$H$14+G577*Dane!$H$15+H577*Dane!$H$16+(F577+G577+H577)*Dane!$C$22</f>
        <v>360</v>
      </c>
      <c r="N577" s="15">
        <f t="shared" si="182"/>
        <v>958.60649999999998</v>
      </c>
      <c r="O577" s="14">
        <f>IF(B577="W",N577*Dane!$D$2,N577*Dane!$H$2)</f>
        <v>191.72130000000001</v>
      </c>
      <c r="P577" s="14">
        <f>SUM(N577:O577)</f>
        <v>1150.3278</v>
      </c>
      <c r="Q577" s="14">
        <f>IF(B577="W",N577*Dane!$C$23,N577*Dane!$C$23)</f>
        <v>0</v>
      </c>
      <c r="R577" s="14">
        <f>IF(B577="W",(N577*Dane!$D$3)-Q577,(N577*Dane!$H$3)-Q577)</f>
        <v>0</v>
      </c>
      <c r="S577" s="14">
        <f t="shared" si="183"/>
        <v>1150.3278</v>
      </c>
      <c r="T577" s="14">
        <f>S577*0.1</f>
        <v>115.03278</v>
      </c>
      <c r="U577" s="14">
        <f>S577*0.2</f>
        <v>230.06556</v>
      </c>
      <c r="V577" s="33">
        <f>SUM(S577:T577)</f>
        <v>1265.36058</v>
      </c>
      <c r="W577" s="34">
        <f>SUM(S577,U577)</f>
        <v>1380.39336</v>
      </c>
      <c r="X577" s="49">
        <v>1451.4148620000001</v>
      </c>
      <c r="Y577" s="159">
        <f>X577*Dane!$D$6</f>
        <v>217.71222930000002</v>
      </c>
      <c r="Z577" s="35">
        <f>X577*Dane!$D$7</f>
        <v>435.42445860000004</v>
      </c>
      <c r="AA577" s="160">
        <f>X577*Dane!$D$8</f>
        <v>870.84891720000007</v>
      </c>
      <c r="AB577" s="89"/>
      <c r="AC577" s="17"/>
      <c r="AD577" s="17"/>
    </row>
    <row r="578" spans="1:30" ht="29.25" customHeight="1">
      <c r="A578" s="178">
        <f t="shared" si="176"/>
        <v>575</v>
      </c>
      <c r="B578" s="11" t="s">
        <v>100</v>
      </c>
      <c r="C578" s="24" t="s">
        <v>378</v>
      </c>
      <c r="D578" s="36" t="s">
        <v>726</v>
      </c>
      <c r="E578" s="86"/>
      <c r="F578" s="12">
        <v>0</v>
      </c>
      <c r="G578" s="31">
        <v>0</v>
      </c>
      <c r="H578" s="31">
        <v>0</v>
      </c>
      <c r="I578" s="32">
        <f>80*Dane!$D$4</f>
        <v>381.024</v>
      </c>
      <c r="J578" s="14">
        <v>0</v>
      </c>
      <c r="K578" s="14">
        <f>F578*Dane!$C$14+G578*Dane!$C$15+H578*Dane!$C$16</f>
        <v>0</v>
      </c>
      <c r="L578" s="41">
        <f>F578*Dane!$F$14+G578*Dane!$F$15+H578*Dane!$F$17</f>
        <v>0</v>
      </c>
      <c r="M578" s="41">
        <f>F578*Dane!$H$14+G578*Dane!$H$15+H578*Dane!$H$16+(F578+G578+H578)*Dane!$C$22</f>
        <v>0</v>
      </c>
      <c r="N578" s="15">
        <f t="shared" si="182"/>
        <v>381.024</v>
      </c>
      <c r="O578" s="14">
        <f>IF(B578="W",N578*Dane!$D$2,N578*Dane!$H$2)</f>
        <v>76.204800000000006</v>
      </c>
      <c r="P578" s="14">
        <f t="shared" si="184"/>
        <v>457.22879999999998</v>
      </c>
      <c r="Q578" s="14">
        <f>IF(B578="W",N578*Dane!$C$23,N578*Dane!$C$23)</f>
        <v>0</v>
      </c>
      <c r="R578" s="14">
        <f>IF(B578="W",(N578*Dane!$D$3)-Q578,(N578*Dane!$H$3)-Q578)</f>
        <v>0</v>
      </c>
      <c r="S578" s="14">
        <f t="shared" si="183"/>
        <v>457.22879999999998</v>
      </c>
      <c r="T578" s="14">
        <f t="shared" si="185"/>
        <v>45.722880000000004</v>
      </c>
      <c r="U578" s="14">
        <f t="shared" si="186"/>
        <v>91.445760000000007</v>
      </c>
      <c r="V578" s="33">
        <f t="shared" si="187"/>
        <v>502.95168000000001</v>
      </c>
      <c r="W578" s="34">
        <f t="shared" si="188"/>
        <v>548.67455999999993</v>
      </c>
      <c r="X578" s="49">
        <v>765</v>
      </c>
      <c r="Y578" s="159"/>
      <c r="Z578" s="35"/>
      <c r="AA578" s="160"/>
      <c r="AB578" s="89"/>
      <c r="AC578" s="17"/>
      <c r="AD578" s="17"/>
    </row>
    <row r="579" spans="1:30" ht="29.25" customHeight="1">
      <c r="A579" s="178">
        <f t="shared" si="176"/>
        <v>576</v>
      </c>
      <c r="B579" s="11" t="s">
        <v>100</v>
      </c>
      <c r="C579" s="24" t="s">
        <v>379</v>
      </c>
      <c r="D579" s="36" t="s">
        <v>727</v>
      </c>
      <c r="E579" s="86"/>
      <c r="F579" s="12">
        <v>0</v>
      </c>
      <c r="G579" s="31">
        <v>0</v>
      </c>
      <c r="H579" s="31">
        <v>0</v>
      </c>
      <c r="I579" s="32">
        <f>62.7*Dane!$D$4</f>
        <v>298.62756000000002</v>
      </c>
      <c r="J579" s="14">
        <v>0</v>
      </c>
      <c r="K579" s="14">
        <f>F579*Dane!$C$14+G579*Dane!$C$15+H579*Dane!$C$16</f>
        <v>0</v>
      </c>
      <c r="L579" s="41">
        <f>F579*Dane!$F$14+G579*Dane!$F$15+H579*Dane!$F$17</f>
        <v>0</v>
      </c>
      <c r="M579" s="41">
        <f>F579*Dane!$H$14+G579*Dane!$H$15+H579*Dane!$H$16+(F579+G579+H579)*Dane!$C$22</f>
        <v>0</v>
      </c>
      <c r="N579" s="15">
        <f t="shared" si="182"/>
        <v>298.62756000000002</v>
      </c>
      <c r="O579" s="14">
        <f>IF(B579="W",N579*Dane!$D$2,N579*Dane!$H$2)</f>
        <v>59.725512000000009</v>
      </c>
      <c r="P579" s="14">
        <f t="shared" si="184"/>
        <v>358.353072</v>
      </c>
      <c r="Q579" s="14">
        <f>IF(B579="W",N579*Dane!$C$23,N579*Dane!$C$23)</f>
        <v>0</v>
      </c>
      <c r="R579" s="14">
        <f>IF(B579="W",(N579*Dane!$D$3)-Q579,(N579*Dane!$H$3)-Q579)</f>
        <v>0</v>
      </c>
      <c r="S579" s="14">
        <f t="shared" si="183"/>
        <v>358.353072</v>
      </c>
      <c r="T579" s="14">
        <f t="shared" si="185"/>
        <v>35.835307200000003</v>
      </c>
      <c r="U579" s="14">
        <f t="shared" si="186"/>
        <v>71.670614400000005</v>
      </c>
      <c r="V579" s="33">
        <f t="shared" si="187"/>
        <v>394.18837919999999</v>
      </c>
      <c r="W579" s="34">
        <f t="shared" si="188"/>
        <v>430.02368639999997</v>
      </c>
      <c r="X579" s="49">
        <v>579</v>
      </c>
      <c r="Y579" s="159"/>
      <c r="Z579" s="35"/>
      <c r="AA579" s="160"/>
      <c r="AB579" s="89"/>
      <c r="AC579" s="17"/>
      <c r="AD579" s="17"/>
    </row>
    <row r="580" spans="1:30" ht="29.25" customHeight="1">
      <c r="A580" s="178">
        <f t="shared" si="176"/>
        <v>577</v>
      </c>
      <c r="B580" s="11" t="s">
        <v>100</v>
      </c>
      <c r="C580" s="24" t="s">
        <v>380</v>
      </c>
      <c r="D580" s="36" t="s">
        <v>728</v>
      </c>
      <c r="E580" s="86"/>
      <c r="F580" s="12">
        <v>0</v>
      </c>
      <c r="G580" s="31">
        <v>0</v>
      </c>
      <c r="H580" s="31">
        <v>0</v>
      </c>
      <c r="I580" s="32">
        <v>4327.95</v>
      </c>
      <c r="J580" s="14">
        <v>0</v>
      </c>
      <c r="K580" s="14">
        <f>F580*Dane!$C$14+G580*Dane!$C$15+H580*Dane!$C$16</f>
        <v>0</v>
      </c>
      <c r="L580" s="41">
        <f>F580*Dane!$F$14+G580*Dane!$F$15+H580*Dane!$F$17</f>
        <v>0</v>
      </c>
      <c r="M580" s="41">
        <f>F580*Dane!$H$14+G580*Dane!$H$15+H580*Dane!$H$16+(F580+G580+H580)*Dane!$C$22</f>
        <v>0</v>
      </c>
      <c r="N580" s="15">
        <f t="shared" si="182"/>
        <v>4327.95</v>
      </c>
      <c r="O580" s="14">
        <f>IF(B580="W",N580*Dane!$D$2,N580*Dane!$H$2)</f>
        <v>865.59</v>
      </c>
      <c r="P580" s="14">
        <f t="shared" si="184"/>
        <v>5193.54</v>
      </c>
      <c r="Q580" s="14">
        <f>IF(B580="W",N580*Dane!$C$23,N580*Dane!$C$23)</f>
        <v>0</v>
      </c>
      <c r="R580" s="14">
        <f>IF(B580="W",(N580*Dane!$D$3)-Q580,(N580*Dane!$H$3)-Q580)</f>
        <v>0</v>
      </c>
      <c r="S580" s="14">
        <f t="shared" si="183"/>
        <v>5193.54</v>
      </c>
      <c r="T580" s="14">
        <f t="shared" si="185"/>
        <v>519.35400000000004</v>
      </c>
      <c r="U580" s="14">
        <f t="shared" si="186"/>
        <v>1038.7080000000001</v>
      </c>
      <c r="V580" s="33">
        <f t="shared" si="187"/>
        <v>5712.8940000000002</v>
      </c>
      <c r="W580" s="34">
        <f t="shared" si="188"/>
        <v>6232.2479999999996</v>
      </c>
      <c r="X580" s="49">
        <v>7242</v>
      </c>
      <c r="Y580" s="159">
        <f>X580*Dane!$D$6</f>
        <v>1086.3</v>
      </c>
      <c r="Z580" s="35">
        <f>X580*Dane!$D$7</f>
        <v>2172.6</v>
      </c>
      <c r="AA580" s="160">
        <f>X580*Dane!$D$8</f>
        <v>4345.2</v>
      </c>
      <c r="AB580" s="89"/>
      <c r="AC580" s="17"/>
      <c r="AD580" s="17"/>
    </row>
    <row r="581" spans="1:30" ht="29.25" customHeight="1">
      <c r="A581" s="178">
        <f t="shared" si="176"/>
        <v>578</v>
      </c>
      <c r="B581" s="11" t="s">
        <v>99</v>
      </c>
      <c r="C581" s="24" t="s">
        <v>381</v>
      </c>
      <c r="D581" s="30" t="s">
        <v>729</v>
      </c>
      <c r="E581" s="85"/>
      <c r="F581" s="12">
        <v>0</v>
      </c>
      <c r="G581" s="13">
        <v>12</v>
      </c>
      <c r="H581" s="13">
        <v>1.5</v>
      </c>
      <c r="I581" s="32">
        <v>682.34661000000006</v>
      </c>
      <c r="J581" s="14">
        <v>0</v>
      </c>
      <c r="K581" s="14">
        <f>F581*Dane!$C$14+G581*Dane!$C$15+H581*Dane!$C$16</f>
        <v>453</v>
      </c>
      <c r="L581" s="41">
        <f>F581*Dane!$F$14+G581*Dane!$F$15+H581*Dane!$F$17</f>
        <v>67.5</v>
      </c>
      <c r="M581" s="41">
        <f>F581*Dane!$H$14+G581*Dane!$H$15+H581*Dane!$H$16+(F581+G581+H581)*Dane!$C$22</f>
        <v>972</v>
      </c>
      <c r="N581" s="15">
        <f t="shared" si="182"/>
        <v>2174.8466100000001</v>
      </c>
      <c r="O581" s="14">
        <f>IF(B581="W",N581*Dane!$D$2,N581*Dane!$H$2)</f>
        <v>434.96932200000003</v>
      </c>
      <c r="P581" s="14">
        <f t="shared" si="184"/>
        <v>2609.815932</v>
      </c>
      <c r="Q581" s="14">
        <f>IF(B581="W",N581*Dane!$C$23,N581*Dane!$C$23)</f>
        <v>0</v>
      </c>
      <c r="R581" s="14">
        <f>IF(B581="W",(N581*Dane!$D$3)-Q581,(N581*Dane!$H$3)-Q581)</f>
        <v>0</v>
      </c>
      <c r="S581" s="14">
        <f t="shared" si="183"/>
        <v>2609.815932</v>
      </c>
      <c r="T581" s="14">
        <f t="shared" si="185"/>
        <v>260.98159320000002</v>
      </c>
      <c r="U581" s="14">
        <f t="shared" si="186"/>
        <v>521.96318640000004</v>
      </c>
      <c r="V581" s="33">
        <f t="shared" si="187"/>
        <v>2870.7975252000001</v>
      </c>
      <c r="W581" s="34">
        <f t="shared" si="188"/>
        <v>3131.7791183999998</v>
      </c>
      <c r="X581" s="49">
        <v>14469.78</v>
      </c>
      <c r="Y581" s="159">
        <f>X581*Dane!$D$6</f>
        <v>2170.4670000000001</v>
      </c>
      <c r="Z581" s="35">
        <f>X581*Dane!$D$7</f>
        <v>4340.9340000000002</v>
      </c>
      <c r="AA581" s="160">
        <f>X581*Dane!$D$8</f>
        <v>8681.8680000000004</v>
      </c>
      <c r="AB581" s="89"/>
      <c r="AC581" s="17"/>
      <c r="AD581" s="17"/>
    </row>
    <row r="582" spans="1:30" ht="29.25" customHeight="1">
      <c r="A582" s="178">
        <f t="shared" si="176"/>
        <v>579</v>
      </c>
      <c r="B582" s="11" t="s">
        <v>99</v>
      </c>
      <c r="C582" s="24" t="s">
        <v>382</v>
      </c>
      <c r="D582" s="30" t="s">
        <v>730</v>
      </c>
      <c r="E582" s="85"/>
      <c r="F582" s="12">
        <v>0</v>
      </c>
      <c r="G582" s="13">
        <v>12</v>
      </c>
      <c r="H582" s="13">
        <v>1.5</v>
      </c>
      <c r="I582" s="32">
        <v>696.09540000000004</v>
      </c>
      <c r="J582" s="14">
        <v>0</v>
      </c>
      <c r="K582" s="14">
        <f>F582*Dane!$C$14+G582*Dane!$C$15+H582*Dane!$C$16</f>
        <v>453</v>
      </c>
      <c r="L582" s="41">
        <f>F582*Dane!$F$14+G582*Dane!$F$15+H582*Dane!$F$17</f>
        <v>67.5</v>
      </c>
      <c r="M582" s="41">
        <f>F582*Dane!$H$14+G582*Dane!$H$15+H582*Dane!$H$16+(F582+G582+H582)*Dane!$C$22</f>
        <v>972</v>
      </c>
      <c r="N582" s="15">
        <f t="shared" si="182"/>
        <v>2188.5954000000002</v>
      </c>
      <c r="O582" s="14">
        <f>IF(B582="W",N582*Dane!$D$2,N582*Dane!$H$2)</f>
        <v>437.71908000000008</v>
      </c>
      <c r="P582" s="14">
        <f t="shared" si="184"/>
        <v>2626.31448</v>
      </c>
      <c r="Q582" s="14">
        <f>IF(B582="W",N582*Dane!$C$23,N582*Dane!$C$23)</f>
        <v>0</v>
      </c>
      <c r="R582" s="14">
        <f>IF(B582="W",(N582*Dane!$D$3)-Q582,(N582*Dane!$H$3)-Q582)</f>
        <v>0</v>
      </c>
      <c r="S582" s="14">
        <f t="shared" si="183"/>
        <v>2626.31448</v>
      </c>
      <c r="T582" s="14">
        <f t="shared" si="185"/>
        <v>262.63144800000003</v>
      </c>
      <c r="U582" s="14">
        <f t="shared" si="186"/>
        <v>525.26289600000007</v>
      </c>
      <c r="V582" s="33">
        <f t="shared" si="187"/>
        <v>2888.9459280000001</v>
      </c>
      <c r="W582" s="34">
        <f t="shared" si="188"/>
        <v>3151.5773760000002</v>
      </c>
      <c r="X582" s="49">
        <v>14470</v>
      </c>
      <c r="Y582" s="159">
        <f>X582*Dane!$D$6</f>
        <v>2170.5</v>
      </c>
      <c r="Z582" s="35">
        <f>X582*Dane!$D$7</f>
        <v>4341</v>
      </c>
      <c r="AA582" s="160">
        <f>X582*Dane!$D$8</f>
        <v>8682</v>
      </c>
      <c r="AB582" s="89"/>
      <c r="AC582" s="17"/>
      <c r="AD582" s="17"/>
    </row>
    <row r="583" spans="1:30" ht="29.25" customHeight="1">
      <c r="A583" s="178">
        <f t="shared" si="176"/>
        <v>580</v>
      </c>
      <c r="B583" s="11" t="s">
        <v>99</v>
      </c>
      <c r="C583" s="24" t="s">
        <v>383</v>
      </c>
      <c r="D583" s="30" t="s">
        <v>731</v>
      </c>
      <c r="E583" s="85"/>
      <c r="F583" s="12">
        <v>0</v>
      </c>
      <c r="G583" s="13">
        <v>12</v>
      </c>
      <c r="H583" s="13">
        <v>1.5</v>
      </c>
      <c r="I583" s="32">
        <v>682.47745500000008</v>
      </c>
      <c r="J583" s="14">
        <v>0</v>
      </c>
      <c r="K583" s="14">
        <f>F583*Dane!$C$14+G583*Dane!$C$15+H583*Dane!$C$16</f>
        <v>453</v>
      </c>
      <c r="L583" s="41">
        <f>F583*Dane!$F$14+G583*Dane!$F$15+H583*Dane!$F$17</f>
        <v>67.5</v>
      </c>
      <c r="M583" s="41">
        <f>F583*Dane!$H$14+G583*Dane!$H$15+H583*Dane!$H$16+(F583+G583+H583)*Dane!$C$22</f>
        <v>972</v>
      </c>
      <c r="N583" s="15">
        <f t="shared" si="182"/>
        <v>2174.9774550000002</v>
      </c>
      <c r="O583" s="14">
        <f>IF(B583="W",N583*Dane!$D$2,N583*Dane!$H$2)</f>
        <v>434.99549100000007</v>
      </c>
      <c r="P583" s="14">
        <f t="shared" si="184"/>
        <v>2609.9729460000003</v>
      </c>
      <c r="Q583" s="14">
        <f>IF(B583="W",N583*Dane!$C$23,N583*Dane!$C$23)</f>
        <v>0</v>
      </c>
      <c r="R583" s="14">
        <f>IF(B583="W",(N583*Dane!$D$3)-Q583,(N583*Dane!$H$3)-Q583)</f>
        <v>0</v>
      </c>
      <c r="S583" s="14">
        <f t="shared" si="183"/>
        <v>2609.9729460000003</v>
      </c>
      <c r="T583" s="14">
        <f t="shared" si="185"/>
        <v>260.99729460000003</v>
      </c>
      <c r="U583" s="14">
        <f t="shared" si="186"/>
        <v>521.99458920000006</v>
      </c>
      <c r="V583" s="33">
        <f t="shared" si="187"/>
        <v>2870.9702406000006</v>
      </c>
      <c r="W583" s="34">
        <f t="shared" si="188"/>
        <v>3131.9675352000004</v>
      </c>
      <c r="X583" s="49">
        <v>14470</v>
      </c>
      <c r="Y583" s="159">
        <f>X583*Dane!$D$6</f>
        <v>2170.5</v>
      </c>
      <c r="Z583" s="35">
        <f>X583*Dane!$D$7</f>
        <v>4341</v>
      </c>
      <c r="AA583" s="160">
        <f>X583*Dane!$D$8</f>
        <v>8682</v>
      </c>
      <c r="AB583" s="89"/>
      <c r="AC583" s="17"/>
      <c r="AD583" s="17"/>
    </row>
    <row r="584" spans="1:30" ht="29.25" customHeight="1">
      <c r="A584" s="178">
        <f t="shared" si="176"/>
        <v>581</v>
      </c>
      <c r="B584" s="11" t="s">
        <v>99</v>
      </c>
      <c r="C584" s="24" t="s">
        <v>384</v>
      </c>
      <c r="D584" s="30" t="s">
        <v>1418</v>
      </c>
      <c r="E584" s="85"/>
      <c r="F584" s="12">
        <v>0</v>
      </c>
      <c r="G584" s="13">
        <v>3</v>
      </c>
      <c r="H584" s="13">
        <v>1.5</v>
      </c>
      <c r="I584" s="32">
        <v>375.39430500000003</v>
      </c>
      <c r="J584" s="14">
        <v>40</v>
      </c>
      <c r="K584" s="14">
        <f>F584*Dane!$C$14+G584*Dane!$C$15+H584*Dane!$C$16</f>
        <v>156</v>
      </c>
      <c r="L584" s="41">
        <f>F584*Dane!$F$14+G584*Dane!$F$15+H584*Dane!$F$17</f>
        <v>22.5</v>
      </c>
      <c r="M584" s="41">
        <f>F584*Dane!$H$14+G584*Dane!$H$15+H584*Dane!$H$16+(F584+G584+H584)*Dane!$C$22</f>
        <v>324</v>
      </c>
      <c r="N584" s="15">
        <f t="shared" si="182"/>
        <v>917.89430500000003</v>
      </c>
      <c r="O584" s="14">
        <f>IF(B584="W",N584*Dane!$D$2,N584*Dane!$H$2)</f>
        <v>183.57886100000002</v>
      </c>
      <c r="P584" s="14">
        <f t="shared" si="184"/>
        <v>1101.473166</v>
      </c>
      <c r="Q584" s="14">
        <f>IF(B584="W",N584*Dane!$C$23,N584*Dane!$C$23)</f>
        <v>0</v>
      </c>
      <c r="R584" s="14">
        <f>IF(B584="W",(N584*Dane!$D$3)-Q584,(N584*Dane!$H$3)-Q584)</f>
        <v>0</v>
      </c>
      <c r="S584" s="14">
        <f t="shared" si="183"/>
        <v>1101.473166</v>
      </c>
      <c r="T584" s="14">
        <f t="shared" si="185"/>
        <v>110.14731660000001</v>
      </c>
      <c r="U584" s="14">
        <f t="shared" si="186"/>
        <v>220.29463320000002</v>
      </c>
      <c r="V584" s="33">
        <f t="shared" si="187"/>
        <v>1211.6204826000001</v>
      </c>
      <c r="W584" s="34">
        <f t="shared" si="188"/>
        <v>1321.7677991999999</v>
      </c>
      <c r="X584" s="49">
        <v>3763</v>
      </c>
      <c r="Y584" s="159">
        <f>X584*Dane!$D$6</f>
        <v>564.44999999999993</v>
      </c>
      <c r="Z584" s="35">
        <f>X584*Dane!$D$7</f>
        <v>1128.8999999999999</v>
      </c>
      <c r="AA584" s="160">
        <f>X584*Dane!$D$8</f>
        <v>2257.7999999999997</v>
      </c>
      <c r="AB584" s="89"/>
      <c r="AC584" s="17"/>
      <c r="AD584" s="17"/>
    </row>
    <row r="585" spans="1:30" ht="29.25" customHeight="1">
      <c r="A585" s="178">
        <f t="shared" si="176"/>
        <v>582</v>
      </c>
      <c r="B585" s="11" t="s">
        <v>99</v>
      </c>
      <c r="C585" s="24" t="s">
        <v>385</v>
      </c>
      <c r="D585" s="30" t="s">
        <v>1419</v>
      </c>
      <c r="E585" s="85"/>
      <c r="F585" s="12">
        <v>0</v>
      </c>
      <c r="G585" s="13">
        <v>3</v>
      </c>
      <c r="H585" s="13">
        <v>1.5</v>
      </c>
      <c r="I585" s="32">
        <v>375.39430500000003</v>
      </c>
      <c r="J585" s="14">
        <v>40</v>
      </c>
      <c r="K585" s="14">
        <f>F585*Dane!$C$14+G585*Dane!$C$15+H585*Dane!$C$16</f>
        <v>156</v>
      </c>
      <c r="L585" s="41">
        <f>F585*Dane!$F$14+G585*Dane!$F$15+H585*Dane!$F$17</f>
        <v>22.5</v>
      </c>
      <c r="M585" s="41">
        <f>F585*Dane!$H$14+G585*Dane!$H$15+H585*Dane!$H$16+(F585+G585+H585)*Dane!$C$22</f>
        <v>324</v>
      </c>
      <c r="N585" s="15">
        <f t="shared" si="182"/>
        <v>917.89430500000003</v>
      </c>
      <c r="O585" s="14">
        <f>IF(B585="W",N585*Dane!$D$2,N585*Dane!$H$2)</f>
        <v>183.57886100000002</v>
      </c>
      <c r="P585" s="14">
        <f t="shared" si="184"/>
        <v>1101.473166</v>
      </c>
      <c r="Q585" s="14">
        <f>IF(B585="W",N585*Dane!$C$23,N585*Dane!$C$23)</f>
        <v>0</v>
      </c>
      <c r="R585" s="14">
        <f>IF(B585="W",(N585*Dane!$D$3)-Q585,(N585*Dane!$H$3)-Q585)</f>
        <v>0</v>
      </c>
      <c r="S585" s="14">
        <f t="shared" si="183"/>
        <v>1101.473166</v>
      </c>
      <c r="T585" s="14">
        <f t="shared" si="185"/>
        <v>110.14731660000001</v>
      </c>
      <c r="U585" s="14">
        <f t="shared" si="186"/>
        <v>220.29463320000002</v>
      </c>
      <c r="V585" s="33">
        <f t="shared" si="187"/>
        <v>1211.6204826000001</v>
      </c>
      <c r="W585" s="34">
        <f t="shared" si="188"/>
        <v>1321.7677991999999</v>
      </c>
      <c r="X585" s="49">
        <v>3763</v>
      </c>
      <c r="Y585" s="159">
        <f>X585*Dane!$D$6</f>
        <v>564.44999999999993</v>
      </c>
      <c r="Z585" s="35">
        <f>X585*Dane!$D$7</f>
        <v>1128.8999999999999</v>
      </c>
      <c r="AA585" s="160">
        <f>X585*Dane!$D$8</f>
        <v>2257.7999999999997</v>
      </c>
      <c r="AB585" s="89"/>
      <c r="AC585" s="17"/>
      <c r="AD585" s="17"/>
    </row>
    <row r="586" spans="1:30" ht="29.25" customHeight="1">
      <c r="A586" s="178">
        <f t="shared" ref="A586:A649" si="191">A585+1</f>
        <v>583</v>
      </c>
      <c r="B586" s="11" t="s">
        <v>99</v>
      </c>
      <c r="C586" s="24" t="s">
        <v>1815</v>
      </c>
      <c r="D586" s="30" t="s">
        <v>1814</v>
      </c>
      <c r="E586" s="85"/>
      <c r="F586" s="12">
        <v>0</v>
      </c>
      <c r="G586" s="31">
        <v>8.9499999999999993</v>
      </c>
      <c r="H586" s="31">
        <v>0.1</v>
      </c>
      <c r="I586" s="32">
        <v>1602.921705</v>
      </c>
      <c r="J586" s="14">
        <v>0</v>
      </c>
      <c r="K586" s="14">
        <f>F586*Dane!$C$14+G586*Dane!$C$15+H586*Dane!$C$16</f>
        <v>299.14999999999998</v>
      </c>
      <c r="L586" s="41">
        <f>F586*Dane!$F$14+G586*Dane!$F$15+H586*Dane!$F$17</f>
        <v>45.25</v>
      </c>
      <c r="M586" s="41">
        <f>F586*Dane!$H$14+G586*Dane!$H$15+H586*Dane!$H$16+(F586+G586+H586)*Dane!$C$22</f>
        <v>651.59999999999991</v>
      </c>
      <c r="N586" s="15">
        <f t="shared" si="182"/>
        <v>2598.9217049999997</v>
      </c>
      <c r="O586" s="14">
        <f>IF(B586="W",N586*Dane!$D$2,N586*Dane!$H$2)</f>
        <v>519.78434099999993</v>
      </c>
      <c r="P586" s="14">
        <f>SUM(N586:O586)</f>
        <v>3118.7060459999998</v>
      </c>
      <c r="Q586" s="14">
        <f>IF(B586="W",N586*Dane!$C$23,N586*Dane!$C$23)</f>
        <v>0</v>
      </c>
      <c r="R586" s="14">
        <f>IF(B586="W",(N586*Dane!$D$3)-Q586,(N586*Dane!$H$3)-Q586)</f>
        <v>0</v>
      </c>
      <c r="S586" s="14">
        <f t="shared" si="183"/>
        <v>3118.7060459999998</v>
      </c>
      <c r="T586" s="14">
        <f>S586*0.1</f>
        <v>311.87060459999998</v>
      </c>
      <c r="U586" s="14">
        <f>S586*0.2</f>
        <v>623.74120919999996</v>
      </c>
      <c r="V586" s="33">
        <f>SUM(S586:T586)</f>
        <v>3430.5766506</v>
      </c>
      <c r="W586" s="34">
        <f>SUM(S586,U586)</f>
        <v>3742.4472551999997</v>
      </c>
      <c r="X586" s="49">
        <v>4205.1755993399993</v>
      </c>
      <c r="Y586" s="159">
        <f>X586*Dane!$D$6</f>
        <v>630.77633990099991</v>
      </c>
      <c r="Z586" s="35">
        <f>X586*Dane!$D$7</f>
        <v>1261.5526798019998</v>
      </c>
      <c r="AA586" s="160">
        <f>X586*Dane!$D$8</f>
        <v>2523.1053596039997</v>
      </c>
      <c r="AB586" s="89"/>
      <c r="AC586" s="17"/>
      <c r="AD586" s="17"/>
    </row>
    <row r="587" spans="1:30" ht="29.25" customHeight="1">
      <c r="A587" s="178">
        <f t="shared" si="191"/>
        <v>584</v>
      </c>
      <c r="B587" s="11" t="s">
        <v>100</v>
      </c>
      <c r="C587" s="24" t="s">
        <v>386</v>
      </c>
      <c r="D587" s="36" t="s">
        <v>732</v>
      </c>
      <c r="E587" s="86"/>
      <c r="F587" s="12">
        <v>0</v>
      </c>
      <c r="G587" s="31">
        <v>0</v>
      </c>
      <c r="H587" s="31">
        <v>0</v>
      </c>
      <c r="I587" s="32">
        <v>6164.8125</v>
      </c>
      <c r="J587" s="14">
        <v>0</v>
      </c>
      <c r="K587" s="14">
        <f>F587*Dane!$C$14+G587*Dane!$C$15+H587*Dane!$C$16</f>
        <v>0</v>
      </c>
      <c r="L587" s="41">
        <f>F587*Dane!$F$14+G587*Dane!$F$15+H587*Dane!$F$17</f>
        <v>0</v>
      </c>
      <c r="M587" s="41">
        <f>F587*Dane!$H$14+G587*Dane!$H$15+H587*Dane!$H$16+(F587+G587+H587)*Dane!$C$22</f>
        <v>0</v>
      </c>
      <c r="N587" s="15">
        <f t="shared" si="182"/>
        <v>6164.8125</v>
      </c>
      <c r="O587" s="14">
        <f>IF(B587="W",N587*Dane!$D$2,N587*Dane!$H$2)</f>
        <v>1232.9625000000001</v>
      </c>
      <c r="P587" s="14">
        <f t="shared" si="184"/>
        <v>7397.7749999999996</v>
      </c>
      <c r="Q587" s="14">
        <f>IF(B587="W",N587*Dane!$C$23,N587*Dane!$C$23)</f>
        <v>0</v>
      </c>
      <c r="R587" s="14">
        <f>IF(B587="W",(N587*Dane!$D$3)-Q587,(N587*Dane!$H$3)-Q587)</f>
        <v>0</v>
      </c>
      <c r="S587" s="14">
        <f t="shared" si="183"/>
        <v>7397.7749999999996</v>
      </c>
      <c r="T587" s="14">
        <f t="shared" si="185"/>
        <v>739.77750000000003</v>
      </c>
      <c r="U587" s="14">
        <f t="shared" si="186"/>
        <v>1479.5550000000001</v>
      </c>
      <c r="V587" s="33">
        <f t="shared" si="187"/>
        <v>8137.5524999999998</v>
      </c>
      <c r="W587" s="34">
        <f t="shared" si="188"/>
        <v>8877.33</v>
      </c>
      <c r="X587" s="49" t="s">
        <v>2095</v>
      </c>
      <c r="Y587" s="159"/>
      <c r="Z587" s="35"/>
      <c r="AA587" s="160"/>
      <c r="AB587" s="89"/>
      <c r="AC587" s="17"/>
      <c r="AD587" s="17"/>
    </row>
    <row r="588" spans="1:30" ht="29.25" customHeight="1">
      <c r="A588" s="178">
        <f t="shared" si="191"/>
        <v>585</v>
      </c>
      <c r="B588" s="11" t="s">
        <v>100</v>
      </c>
      <c r="C588" s="24" t="s">
        <v>387</v>
      </c>
      <c r="D588" s="36" t="s">
        <v>733</v>
      </c>
      <c r="E588" s="86"/>
      <c r="F588" s="12">
        <v>0</v>
      </c>
      <c r="G588" s="31">
        <v>0</v>
      </c>
      <c r="H588" s="31">
        <v>0</v>
      </c>
      <c r="I588" s="32">
        <v>265.59521999999998</v>
      </c>
      <c r="J588" s="14">
        <v>0</v>
      </c>
      <c r="K588" s="14">
        <f>F588*Dane!$C$14+G588*Dane!$C$15+H588*Dane!$C$16</f>
        <v>0</v>
      </c>
      <c r="L588" s="41">
        <f>F588*Dane!$F$14+G588*Dane!$F$15+H588*Dane!$F$17</f>
        <v>0</v>
      </c>
      <c r="M588" s="41">
        <f>F588*Dane!$H$14+G588*Dane!$H$15+H588*Dane!$H$16+(F588+G588+H588)*Dane!$C$22</f>
        <v>0</v>
      </c>
      <c r="N588" s="15">
        <f t="shared" si="182"/>
        <v>265.59521999999998</v>
      </c>
      <c r="O588" s="14">
        <f>IF(B588="W",N588*Dane!$D$2,N588*Dane!$H$2)</f>
        <v>53.119044000000002</v>
      </c>
      <c r="P588" s="14">
        <f t="shared" si="184"/>
        <v>318.71426399999996</v>
      </c>
      <c r="Q588" s="14">
        <f>IF(B588="W",N588*Dane!$C$23,N588*Dane!$C$23)</f>
        <v>0</v>
      </c>
      <c r="R588" s="14">
        <f>IF(B588="W",(N588*Dane!$D$3)-Q588,(N588*Dane!$H$3)-Q588)</f>
        <v>0</v>
      </c>
      <c r="S588" s="14">
        <f t="shared" si="183"/>
        <v>318.71426399999996</v>
      </c>
      <c r="T588" s="14">
        <f t="shared" si="185"/>
        <v>31.871426399999997</v>
      </c>
      <c r="U588" s="14">
        <f t="shared" si="186"/>
        <v>63.742852799999994</v>
      </c>
      <c r="V588" s="33">
        <f t="shared" si="187"/>
        <v>350.58569039999998</v>
      </c>
      <c r="W588" s="34">
        <f t="shared" si="188"/>
        <v>382.45711679999994</v>
      </c>
      <c r="X588" s="49">
        <v>897</v>
      </c>
      <c r="Y588" s="159">
        <f>X588*Dane!$D$6</f>
        <v>134.54999999999998</v>
      </c>
      <c r="Z588" s="35"/>
      <c r="AA588" s="160"/>
      <c r="AB588" s="89"/>
      <c r="AC588" s="17"/>
      <c r="AD588" s="17"/>
    </row>
    <row r="589" spans="1:30" ht="29.25" customHeight="1">
      <c r="A589" s="178">
        <f t="shared" si="191"/>
        <v>586</v>
      </c>
      <c r="B589" s="11" t="s">
        <v>99</v>
      </c>
      <c r="C589" s="24" t="s">
        <v>388</v>
      </c>
      <c r="D589" s="30" t="s">
        <v>734</v>
      </c>
      <c r="E589" s="85"/>
      <c r="F589" s="12">
        <v>0</v>
      </c>
      <c r="G589" s="13">
        <v>3</v>
      </c>
      <c r="H589" s="13">
        <v>1</v>
      </c>
      <c r="I589" s="32">
        <v>302.00032500000003</v>
      </c>
      <c r="J589" s="14">
        <v>0</v>
      </c>
      <c r="K589" s="14">
        <f>F589*Dane!$C$14+G589*Dane!$C$15+H589*Dane!$C$16</f>
        <v>137</v>
      </c>
      <c r="L589" s="41">
        <f>F589*Dane!$F$14+G589*Dane!$F$15+H589*Dane!$F$17</f>
        <v>20</v>
      </c>
      <c r="M589" s="41">
        <f>F589*Dane!$H$14+G589*Dane!$H$15+H589*Dane!$H$16+(F589+G589+H589)*Dane!$C$22</f>
        <v>288</v>
      </c>
      <c r="N589" s="15">
        <f t="shared" si="182"/>
        <v>747.00032499999998</v>
      </c>
      <c r="O589" s="14">
        <f>IF(B589="W",N589*Dane!$D$2,N589*Dane!$H$2)</f>
        <v>149.40006500000001</v>
      </c>
      <c r="P589" s="14">
        <f t="shared" si="184"/>
        <v>896.40039000000002</v>
      </c>
      <c r="Q589" s="14">
        <f>IF(B589="W",N589*Dane!$C$23,N589*Dane!$C$23)</f>
        <v>0</v>
      </c>
      <c r="R589" s="14">
        <f>IF(B589="W",(N589*Dane!$D$3)-Q589,(N589*Dane!$H$3)-Q589)</f>
        <v>0</v>
      </c>
      <c r="S589" s="14">
        <f t="shared" si="183"/>
        <v>896.40039000000002</v>
      </c>
      <c r="T589" s="14">
        <f t="shared" si="185"/>
        <v>89.640039000000002</v>
      </c>
      <c r="U589" s="14">
        <f t="shared" si="186"/>
        <v>179.280078</v>
      </c>
      <c r="V589" s="33">
        <f t="shared" si="187"/>
        <v>986.04042900000002</v>
      </c>
      <c r="W589" s="34">
        <f t="shared" si="188"/>
        <v>1075.680468</v>
      </c>
      <c r="X589" s="49">
        <v>3767</v>
      </c>
      <c r="Y589" s="159">
        <f>X589*Dane!$D$6</f>
        <v>565.04999999999995</v>
      </c>
      <c r="Z589" s="35">
        <f>X589*Dane!$D$7</f>
        <v>1130.0999999999999</v>
      </c>
      <c r="AA589" s="160">
        <f>X589*Dane!$D$8</f>
        <v>2260.1999999999998</v>
      </c>
      <c r="AB589" s="89"/>
      <c r="AC589" s="17"/>
      <c r="AD589" s="17"/>
    </row>
    <row r="590" spans="1:30" ht="29.25" customHeight="1">
      <c r="A590" s="178">
        <f t="shared" si="191"/>
        <v>587</v>
      </c>
      <c r="B590" s="11" t="s">
        <v>99</v>
      </c>
      <c r="C590" s="24" t="s">
        <v>389</v>
      </c>
      <c r="D590" s="30" t="s">
        <v>1420</v>
      </c>
      <c r="E590" s="85"/>
      <c r="F590" s="12">
        <v>0</v>
      </c>
      <c r="G590" s="13">
        <v>1.5</v>
      </c>
      <c r="H590" s="13">
        <v>0.5</v>
      </c>
      <c r="I590" s="32">
        <v>378.80634000000003</v>
      </c>
      <c r="J590" s="14">
        <v>0</v>
      </c>
      <c r="K590" s="14">
        <f>F590*Dane!$C$14+G590*Dane!$C$15+H590*Dane!$C$16</f>
        <v>68.5</v>
      </c>
      <c r="L590" s="41">
        <f>F590*Dane!$F$14+G590*Dane!$F$15+H590*Dane!$F$17</f>
        <v>10</v>
      </c>
      <c r="M590" s="41">
        <f>F590*Dane!$H$14+G590*Dane!$H$15+H590*Dane!$H$16+(F590+G590+H590)*Dane!$C$22</f>
        <v>144</v>
      </c>
      <c r="N590" s="15">
        <f t="shared" si="182"/>
        <v>601.30634000000009</v>
      </c>
      <c r="O590" s="14">
        <f>IF(B590="W",N590*Dane!$D$2,N590*Dane!$H$2)</f>
        <v>120.26126800000003</v>
      </c>
      <c r="P590" s="14">
        <f t="shared" si="184"/>
        <v>721.56760800000006</v>
      </c>
      <c r="Q590" s="14">
        <f>IF(B590="W",N590*Dane!$C$23,N590*Dane!$C$23)</f>
        <v>0</v>
      </c>
      <c r="R590" s="14">
        <f>IF(B590="W",(N590*Dane!$D$3)-Q590,(N590*Dane!$H$3)-Q590)</f>
        <v>0</v>
      </c>
      <c r="S590" s="14">
        <f t="shared" si="183"/>
        <v>721.56760800000006</v>
      </c>
      <c r="T590" s="14">
        <f t="shared" si="185"/>
        <v>72.156760800000015</v>
      </c>
      <c r="U590" s="14">
        <f t="shared" si="186"/>
        <v>144.31352160000003</v>
      </c>
      <c r="V590" s="33">
        <f t="shared" si="187"/>
        <v>793.72436880000009</v>
      </c>
      <c r="W590" s="34">
        <f t="shared" si="188"/>
        <v>865.88112960000012</v>
      </c>
      <c r="X590" s="49">
        <v>2125</v>
      </c>
      <c r="Y590" s="159">
        <f>X590*Dane!$D$6</f>
        <v>318.75</v>
      </c>
      <c r="Z590" s="35">
        <f>X590*Dane!$D$7</f>
        <v>637.5</v>
      </c>
      <c r="AA590" s="160">
        <f>X590*Dane!$D$8</f>
        <v>1275</v>
      </c>
      <c r="AB590" s="89"/>
      <c r="AC590" s="17"/>
      <c r="AD590" s="17"/>
    </row>
    <row r="591" spans="1:30" ht="29.25" customHeight="1">
      <c r="A591" s="178">
        <f t="shared" si="191"/>
        <v>588</v>
      </c>
      <c r="B591" s="11" t="s">
        <v>99</v>
      </c>
      <c r="C591" s="24" t="s">
        <v>390</v>
      </c>
      <c r="D591" s="30" t="s">
        <v>735</v>
      </c>
      <c r="E591" s="85"/>
      <c r="F591" s="12">
        <v>0</v>
      </c>
      <c r="G591" s="13">
        <v>1</v>
      </c>
      <c r="H591" s="13">
        <v>0</v>
      </c>
      <c r="I591" s="32">
        <v>30.003764999999998</v>
      </c>
      <c r="J591" s="14">
        <v>0</v>
      </c>
      <c r="K591" s="14">
        <f>F591*Dane!$C$14+G591*Dane!$C$15+H591*Dane!$C$16</f>
        <v>33</v>
      </c>
      <c r="L591" s="41">
        <f>F591*Dane!$F$14+G591*Dane!$F$15+H591*Dane!$F$17</f>
        <v>5</v>
      </c>
      <c r="M591" s="41">
        <f>F591*Dane!$H$14+G591*Dane!$H$15+H591*Dane!$H$16+(F591+G591+H591)*Dane!$C$22</f>
        <v>72</v>
      </c>
      <c r="N591" s="15">
        <f t="shared" si="182"/>
        <v>140.00376499999999</v>
      </c>
      <c r="O591" s="14">
        <f>IF(B591="W",N591*Dane!$D$2,N591*Dane!$H$2)</f>
        <v>28.000753</v>
      </c>
      <c r="P591" s="14">
        <f t="shared" si="184"/>
        <v>168.00451799999999</v>
      </c>
      <c r="Q591" s="14">
        <f>IF(B591="W",N591*Dane!$C$23,N591*Dane!$C$23)</f>
        <v>0</v>
      </c>
      <c r="R591" s="14">
        <f>IF(B591="W",(N591*Dane!$D$3)-Q591,(N591*Dane!$H$3)-Q591)</f>
        <v>0</v>
      </c>
      <c r="S591" s="14">
        <f t="shared" si="183"/>
        <v>168.00451799999999</v>
      </c>
      <c r="T591" s="14">
        <f t="shared" si="185"/>
        <v>16.800451800000001</v>
      </c>
      <c r="U591" s="14">
        <f t="shared" si="186"/>
        <v>33.600903600000002</v>
      </c>
      <c r="V591" s="33">
        <f t="shared" si="187"/>
        <v>184.80496979999998</v>
      </c>
      <c r="W591" s="34">
        <f t="shared" si="188"/>
        <v>201.6054216</v>
      </c>
      <c r="X591" s="49">
        <v>492</v>
      </c>
      <c r="Y591" s="159">
        <f>X591*Dane!$D$6</f>
        <v>73.8</v>
      </c>
      <c r="Z591" s="35">
        <f>X591*Dane!$D$7</f>
        <v>147.6</v>
      </c>
      <c r="AA591" s="160">
        <f>X591*Dane!$D$8</f>
        <v>295.2</v>
      </c>
      <c r="AB591" s="89"/>
      <c r="AC591" s="17"/>
      <c r="AD591" s="17"/>
    </row>
    <row r="592" spans="1:30" ht="29.25" customHeight="1">
      <c r="A592" s="178">
        <f t="shared" si="191"/>
        <v>589</v>
      </c>
      <c r="B592" s="11" t="s">
        <v>99</v>
      </c>
      <c r="C592" s="24" t="s">
        <v>1647</v>
      </c>
      <c r="D592" s="30" t="s">
        <v>1648</v>
      </c>
      <c r="E592" s="85"/>
      <c r="F592" s="12">
        <v>0</v>
      </c>
      <c r="G592" s="13">
        <v>0.55000000000000004</v>
      </c>
      <c r="H592" s="13">
        <v>0</v>
      </c>
      <c r="I592" s="32">
        <v>33.546644999999998</v>
      </c>
      <c r="J592" s="14">
        <v>0</v>
      </c>
      <c r="K592" s="14">
        <f>F592*Dane!$C$14+G592*Dane!$C$15+H592*Dane!$C$16</f>
        <v>18.150000000000002</v>
      </c>
      <c r="L592" s="41">
        <f>F592*Dane!$F$14+G592*Dane!$F$15+H592*Dane!$F$17</f>
        <v>2.75</v>
      </c>
      <c r="M592" s="41">
        <f>F592*Dane!$H$14+G592*Dane!$H$15+H592*Dane!$H$16+(F592+G592+H592)*Dane!$C$22</f>
        <v>39.6</v>
      </c>
      <c r="N592" s="15">
        <f t="shared" si="182"/>
        <v>94.046645000000012</v>
      </c>
      <c r="O592" s="14">
        <f>IF(B592="W",N592*Dane!$D$2,N592*Dane!$H$2)</f>
        <v>18.809329000000002</v>
      </c>
      <c r="P592" s="14">
        <f>SUM(N592:O592)</f>
        <v>112.85597400000002</v>
      </c>
      <c r="Q592" s="14">
        <f>IF(B592="W",N592*Dane!$C$23,N592*Dane!$C$23)</f>
        <v>0</v>
      </c>
      <c r="R592" s="14">
        <f>IF(B592="W",(N592*Dane!$D$3)-Q592,(N592*Dane!$H$3)-Q592)</f>
        <v>0</v>
      </c>
      <c r="S592" s="14">
        <f t="shared" si="183"/>
        <v>112.85597400000002</v>
      </c>
      <c r="T592" s="14">
        <f>S592*0.1</f>
        <v>11.285597400000002</v>
      </c>
      <c r="U592" s="14">
        <f>S592*0.2</f>
        <v>22.571194800000004</v>
      </c>
      <c r="V592" s="33">
        <f>SUM(S592:T592)</f>
        <v>124.14157140000002</v>
      </c>
      <c r="W592" s="34">
        <f>SUM(S592,U592)</f>
        <v>135.42716880000003</v>
      </c>
      <c r="X592" s="49">
        <v>186</v>
      </c>
      <c r="Y592" s="159">
        <f>X592*Dane!$D$6</f>
        <v>27.9</v>
      </c>
      <c r="Z592" s="35">
        <f>X592*Dane!$D$7</f>
        <v>55.8</v>
      </c>
      <c r="AA592" s="160">
        <f>X592*Dane!$D$8</f>
        <v>111.6</v>
      </c>
      <c r="AB592" s="89"/>
      <c r="AC592" s="17"/>
      <c r="AD592" s="17"/>
    </row>
    <row r="593" spans="1:30" ht="29.25" customHeight="1">
      <c r="A593" s="178">
        <f t="shared" si="191"/>
        <v>590</v>
      </c>
      <c r="B593" s="11" t="s">
        <v>99</v>
      </c>
      <c r="C593" s="24" t="s">
        <v>391</v>
      </c>
      <c r="D593" s="30" t="s">
        <v>736</v>
      </c>
      <c r="E593" s="85"/>
      <c r="F593" s="12">
        <v>0</v>
      </c>
      <c r="G593" s="13">
        <v>1.5</v>
      </c>
      <c r="H593" s="13">
        <v>0.25</v>
      </c>
      <c r="I593" s="32">
        <v>299.10160500000001</v>
      </c>
      <c r="J593" s="14">
        <v>0</v>
      </c>
      <c r="K593" s="14">
        <f>F593*Dane!$C$14+G593*Dane!$C$15+H593*Dane!$C$16</f>
        <v>59</v>
      </c>
      <c r="L593" s="41">
        <f>F593*Dane!$F$14+G593*Dane!$F$15+H593*Dane!$F$17</f>
        <v>8.75</v>
      </c>
      <c r="M593" s="41">
        <f>F593*Dane!$H$14+G593*Dane!$H$15+H593*Dane!$H$16+(F593+G593+H593)*Dane!$C$22</f>
        <v>126</v>
      </c>
      <c r="N593" s="15">
        <f t="shared" si="182"/>
        <v>492.85160500000001</v>
      </c>
      <c r="O593" s="14">
        <f>IF(B593="W",N593*Dane!$D$2,N593*Dane!$H$2)</f>
        <v>98.570321000000007</v>
      </c>
      <c r="P593" s="14">
        <f t="shared" si="184"/>
        <v>591.42192599999998</v>
      </c>
      <c r="Q593" s="14">
        <f>IF(B593="W",N593*Dane!$C$23,N593*Dane!$C$23)</f>
        <v>0</v>
      </c>
      <c r="R593" s="14">
        <f>IF(B593="W",(N593*Dane!$D$3)-Q593,(N593*Dane!$H$3)-Q593)</f>
        <v>0</v>
      </c>
      <c r="S593" s="14">
        <f t="shared" si="183"/>
        <v>591.42192599999998</v>
      </c>
      <c r="T593" s="14">
        <f t="shared" si="185"/>
        <v>59.142192600000001</v>
      </c>
      <c r="U593" s="14">
        <f t="shared" si="186"/>
        <v>118.2843852</v>
      </c>
      <c r="V593" s="33">
        <f t="shared" si="187"/>
        <v>650.56411860000003</v>
      </c>
      <c r="W593" s="34">
        <f t="shared" si="188"/>
        <v>709.70631119999996</v>
      </c>
      <c r="X593" s="49">
        <v>2365</v>
      </c>
      <c r="Y593" s="159">
        <f>X593*Dane!$D$6</f>
        <v>354.75</v>
      </c>
      <c r="Z593" s="35">
        <f>X593*Dane!$D$7</f>
        <v>709.5</v>
      </c>
      <c r="AA593" s="160">
        <f>X593*Dane!$D$8</f>
        <v>1419</v>
      </c>
      <c r="AB593" s="89"/>
      <c r="AC593" s="17"/>
      <c r="AD593" s="17"/>
    </row>
    <row r="594" spans="1:30" ht="29.25" customHeight="1">
      <c r="A594" s="178">
        <f t="shared" si="191"/>
        <v>591</v>
      </c>
      <c r="B594" s="11" t="s">
        <v>99</v>
      </c>
      <c r="C594" s="24" t="s">
        <v>1654</v>
      </c>
      <c r="D594" s="30" t="s">
        <v>1560</v>
      </c>
      <c r="E594" s="85"/>
      <c r="F594" s="12">
        <v>0</v>
      </c>
      <c r="G594" s="96">
        <v>7</v>
      </c>
      <c r="H594" s="13">
        <v>1</v>
      </c>
      <c r="I594" s="32">
        <v>1259.09124</v>
      </c>
      <c r="J594" s="14">
        <v>0</v>
      </c>
      <c r="K594" s="14">
        <f>F594*Dane!$C$14+G594*Dane!$C$15+H594*Dane!$C$16</f>
        <v>269</v>
      </c>
      <c r="L594" s="41">
        <f>F594*Dane!$F$14+G594*Dane!$F$15+H594*Dane!$F$17</f>
        <v>40</v>
      </c>
      <c r="M594" s="41">
        <f>F594*Dane!$H$14+G594*Dane!$H$15+H594*Dane!$H$16+(F594+G594+H594)*Dane!$C$22</f>
        <v>576</v>
      </c>
      <c r="N594" s="15">
        <f t="shared" si="182"/>
        <v>2144.0912399999997</v>
      </c>
      <c r="O594" s="14">
        <f>IF(B594="W",N594*Dane!$D$2,N594*Dane!$H$2)</f>
        <v>428.81824799999998</v>
      </c>
      <c r="P594" s="14">
        <f t="shared" ref="P594:P609" si="192">SUM(N594:O594)</f>
        <v>2572.9094879999998</v>
      </c>
      <c r="Q594" s="14">
        <f>IF(B594="W",N594*Dane!$C$23,N594*Dane!$C$23)</f>
        <v>0</v>
      </c>
      <c r="R594" s="14">
        <f>IF(B594="W",(N594*Dane!$D$3)-Q594,(N594*Dane!$H$3)-Q594)</f>
        <v>0</v>
      </c>
      <c r="S594" s="14">
        <f t="shared" si="183"/>
        <v>2572.9094879999998</v>
      </c>
      <c r="T594" s="14">
        <f t="shared" ref="T594:T609" si="193">S594*0.1</f>
        <v>257.29094879999997</v>
      </c>
      <c r="U594" s="14">
        <f t="shared" ref="U594:U609" si="194">S594*0.2</f>
        <v>514.58189759999993</v>
      </c>
      <c r="V594" s="33">
        <f t="shared" ref="V594:V609" si="195">SUM(S594:T594)</f>
        <v>2830.2004367999998</v>
      </c>
      <c r="W594" s="34">
        <f t="shared" ref="W594:W609" si="196">SUM(S594,U594)</f>
        <v>3087.4913855999998</v>
      </c>
      <c r="X594" s="49">
        <v>3728</v>
      </c>
      <c r="Y594" s="159">
        <f>X594*Dane!$D$6</f>
        <v>559.19999999999993</v>
      </c>
      <c r="Z594" s="35">
        <f>X594*Dane!$D$7</f>
        <v>1118.3999999999999</v>
      </c>
      <c r="AA594" s="160">
        <f>X594*Dane!$D$8</f>
        <v>2236.7999999999997</v>
      </c>
      <c r="AB594" s="89"/>
      <c r="AC594" s="17"/>
      <c r="AD594" s="17"/>
    </row>
    <row r="595" spans="1:30" ht="29.25" customHeight="1">
      <c r="A595" s="178">
        <f t="shared" si="191"/>
        <v>592</v>
      </c>
      <c r="B595" s="11" t="s">
        <v>99</v>
      </c>
      <c r="C595" s="24" t="s">
        <v>1655</v>
      </c>
      <c r="D595" s="30" t="s">
        <v>1567</v>
      </c>
      <c r="E595" s="85"/>
      <c r="F595" s="12">
        <v>0</v>
      </c>
      <c r="G595" s="96">
        <v>7</v>
      </c>
      <c r="H595" s="13">
        <v>1</v>
      </c>
      <c r="I595" s="32">
        <v>1259.9065049999999</v>
      </c>
      <c r="J595" s="14">
        <v>0</v>
      </c>
      <c r="K595" s="14">
        <f>F595*Dane!$C$14+G595*Dane!$C$15+H595*Dane!$C$16</f>
        <v>269</v>
      </c>
      <c r="L595" s="41">
        <f>F595*Dane!$F$14+G595*Dane!$F$15+H595*Dane!$F$17</f>
        <v>40</v>
      </c>
      <c r="M595" s="41">
        <f>F595*Dane!$H$14+G595*Dane!$H$15+H595*Dane!$H$16+(F595+G595+H595)*Dane!$C$22</f>
        <v>576</v>
      </c>
      <c r="N595" s="15">
        <f t="shared" si="182"/>
        <v>2144.9065049999999</v>
      </c>
      <c r="O595" s="14">
        <f>IF(B595="W",N595*Dane!$D$2,N595*Dane!$H$2)</f>
        <v>428.98130100000003</v>
      </c>
      <c r="P595" s="14">
        <f t="shared" si="192"/>
        <v>2573.8878059999997</v>
      </c>
      <c r="Q595" s="14">
        <f>IF(B595="W",N595*Dane!$C$23,N595*Dane!$C$23)</f>
        <v>0</v>
      </c>
      <c r="R595" s="14">
        <f>IF(B595="W",(N595*Dane!$D$3)-Q595,(N595*Dane!$H$3)-Q595)</f>
        <v>0</v>
      </c>
      <c r="S595" s="14">
        <f t="shared" si="183"/>
        <v>2573.8878059999997</v>
      </c>
      <c r="T595" s="14">
        <f t="shared" si="193"/>
        <v>257.38878059999996</v>
      </c>
      <c r="U595" s="14">
        <f t="shared" si="194"/>
        <v>514.77756119999992</v>
      </c>
      <c r="V595" s="33">
        <f t="shared" si="195"/>
        <v>2831.2765865999995</v>
      </c>
      <c r="W595" s="34">
        <f t="shared" si="196"/>
        <v>3088.6653671999998</v>
      </c>
      <c r="X595" s="49">
        <v>3731</v>
      </c>
      <c r="Y595" s="159">
        <f>X595*Dane!$D$6</f>
        <v>559.65</v>
      </c>
      <c r="Z595" s="35">
        <f>X595*Dane!$D$7</f>
        <v>1119.3</v>
      </c>
      <c r="AA595" s="160">
        <f>X595*Dane!$D$8</f>
        <v>2238.6</v>
      </c>
      <c r="AB595" s="89"/>
      <c r="AC595" s="17"/>
      <c r="AD595" s="17"/>
    </row>
    <row r="596" spans="1:30" ht="29.25" customHeight="1">
      <c r="A596" s="178">
        <f t="shared" si="191"/>
        <v>593</v>
      </c>
      <c r="B596" s="11" t="s">
        <v>99</v>
      </c>
      <c r="C596" s="24" t="s">
        <v>1656</v>
      </c>
      <c r="D596" s="30" t="s">
        <v>1568</v>
      </c>
      <c r="E596" s="85"/>
      <c r="F596" s="12">
        <v>0</v>
      </c>
      <c r="G596" s="96">
        <v>7</v>
      </c>
      <c r="H596" s="13">
        <v>1</v>
      </c>
      <c r="I596" s="32">
        <v>1385.900175</v>
      </c>
      <c r="J596" s="14">
        <v>0</v>
      </c>
      <c r="K596" s="14">
        <f>F596*Dane!$C$14+G596*Dane!$C$15+H596*Dane!$C$16</f>
        <v>269</v>
      </c>
      <c r="L596" s="41">
        <f>F596*Dane!$F$14+G596*Dane!$F$15+H596*Dane!$F$17</f>
        <v>40</v>
      </c>
      <c r="M596" s="41">
        <f>F596*Dane!$H$14+G596*Dane!$H$15+H596*Dane!$H$16+(F596+G596+H596)*Dane!$C$22</f>
        <v>576</v>
      </c>
      <c r="N596" s="15">
        <f t="shared" ref="N596:N666" si="197">SUM(I596:M596)</f>
        <v>2270.9001749999998</v>
      </c>
      <c r="O596" s="14">
        <f>IF(B596="W",N596*Dane!$D$2,N596*Dane!$H$2)</f>
        <v>454.18003499999998</v>
      </c>
      <c r="P596" s="14">
        <f t="shared" si="192"/>
        <v>2725.0802099999996</v>
      </c>
      <c r="Q596" s="14">
        <f>IF(B596="W",N596*Dane!$C$23,N596*Dane!$C$23)</f>
        <v>0</v>
      </c>
      <c r="R596" s="14">
        <f>IF(B596="W",(N596*Dane!$D$3)-Q596,(N596*Dane!$H$3)-Q596)</f>
        <v>0</v>
      </c>
      <c r="S596" s="14">
        <f t="shared" ref="S596:S666" si="198">SUM(P596:R596)</f>
        <v>2725.0802099999996</v>
      </c>
      <c r="T596" s="14">
        <f t="shared" si="193"/>
        <v>272.50802099999999</v>
      </c>
      <c r="U596" s="14">
        <f t="shared" si="194"/>
        <v>545.01604199999997</v>
      </c>
      <c r="V596" s="33">
        <f t="shared" si="195"/>
        <v>2997.5882309999997</v>
      </c>
      <c r="W596" s="34">
        <f t="shared" si="196"/>
        <v>3270.0962519999994</v>
      </c>
      <c r="X596" s="49">
        <v>3828</v>
      </c>
      <c r="Y596" s="159">
        <f>X596*Dane!$D$6</f>
        <v>574.19999999999993</v>
      </c>
      <c r="Z596" s="35">
        <f>X596*Dane!$D$7</f>
        <v>1148.3999999999999</v>
      </c>
      <c r="AA596" s="160">
        <f>X596*Dane!$D$8</f>
        <v>2296.7999999999997</v>
      </c>
      <c r="AB596" s="89"/>
      <c r="AC596" s="17"/>
      <c r="AD596" s="17"/>
    </row>
    <row r="597" spans="1:30" ht="29.25" customHeight="1">
      <c r="A597" s="178">
        <f t="shared" si="191"/>
        <v>594</v>
      </c>
      <c r="B597" s="11" t="s">
        <v>99</v>
      </c>
      <c r="C597" s="24" t="s">
        <v>1657</v>
      </c>
      <c r="D597" s="30" t="s">
        <v>1569</v>
      </c>
      <c r="E597" s="85"/>
      <c r="F597" s="12">
        <v>0</v>
      </c>
      <c r="G597" s="96">
        <v>7</v>
      </c>
      <c r="H597" s="13">
        <v>1</v>
      </c>
      <c r="I597" s="32">
        <v>1386.3128399999998</v>
      </c>
      <c r="J597" s="14">
        <v>0</v>
      </c>
      <c r="K597" s="14">
        <f>F597*Dane!$C$14+G597*Dane!$C$15+H597*Dane!$C$16</f>
        <v>269</v>
      </c>
      <c r="L597" s="41">
        <f>F597*Dane!$F$14+G597*Dane!$F$15+H597*Dane!$F$17</f>
        <v>40</v>
      </c>
      <c r="M597" s="41">
        <f>F597*Dane!$H$14+G597*Dane!$H$15+H597*Dane!$H$16+(F597+G597+H597)*Dane!$C$22</f>
        <v>576</v>
      </c>
      <c r="N597" s="15">
        <f t="shared" si="197"/>
        <v>2271.3128399999996</v>
      </c>
      <c r="O597" s="14">
        <f>IF(B597="W",N597*Dane!$D$2,N597*Dane!$H$2)</f>
        <v>454.26256799999993</v>
      </c>
      <c r="P597" s="14">
        <f t="shared" si="192"/>
        <v>2725.5754079999997</v>
      </c>
      <c r="Q597" s="14">
        <f>IF(B597="W",N597*Dane!$C$23,N597*Dane!$C$23)</f>
        <v>0</v>
      </c>
      <c r="R597" s="14">
        <f>IF(B597="W",(N597*Dane!$D$3)-Q597,(N597*Dane!$H$3)-Q597)</f>
        <v>0</v>
      </c>
      <c r="S597" s="14">
        <f t="shared" si="198"/>
        <v>2725.5754079999997</v>
      </c>
      <c r="T597" s="14">
        <f t="shared" si="193"/>
        <v>272.55754079999997</v>
      </c>
      <c r="U597" s="14">
        <f t="shared" si="194"/>
        <v>545.11508159999994</v>
      </c>
      <c r="V597" s="33">
        <f t="shared" si="195"/>
        <v>2998.1329487999997</v>
      </c>
      <c r="W597" s="34">
        <f t="shared" si="196"/>
        <v>3270.6904895999996</v>
      </c>
      <c r="X597" s="49">
        <v>3831</v>
      </c>
      <c r="Y597" s="159">
        <f>X597*Dane!$D$6</f>
        <v>574.65</v>
      </c>
      <c r="Z597" s="35">
        <f>X597*Dane!$D$7</f>
        <v>1149.3</v>
      </c>
      <c r="AA597" s="160">
        <f>X597*Dane!$D$8</f>
        <v>2298.6</v>
      </c>
      <c r="AB597" s="89"/>
      <c r="AC597" s="17"/>
      <c r="AD597" s="17"/>
    </row>
    <row r="598" spans="1:30" ht="29.25" customHeight="1">
      <c r="A598" s="178">
        <f t="shared" si="191"/>
        <v>595</v>
      </c>
      <c r="B598" s="11" t="s">
        <v>99</v>
      </c>
      <c r="C598" s="24" t="s">
        <v>1658</v>
      </c>
      <c r="D598" s="30" t="s">
        <v>1570</v>
      </c>
      <c r="E598" s="85"/>
      <c r="F598" s="12">
        <v>0</v>
      </c>
      <c r="G598" s="96">
        <v>7</v>
      </c>
      <c r="H598" s="13">
        <v>1</v>
      </c>
      <c r="I598" s="32">
        <v>1512.719175</v>
      </c>
      <c r="J598" s="14">
        <v>0</v>
      </c>
      <c r="K598" s="14">
        <f>F598*Dane!$C$14+G598*Dane!$C$15+H598*Dane!$C$16</f>
        <v>269</v>
      </c>
      <c r="L598" s="41">
        <f>F598*Dane!$F$14+G598*Dane!$F$15+H598*Dane!$F$17</f>
        <v>40</v>
      </c>
      <c r="M598" s="41">
        <f>F598*Dane!$H$14+G598*Dane!$H$15+H598*Dane!$H$16+(F598+G598+H598)*Dane!$C$22</f>
        <v>576</v>
      </c>
      <c r="N598" s="15">
        <f t="shared" si="197"/>
        <v>2397.7191750000002</v>
      </c>
      <c r="O598" s="14">
        <f>IF(B598="W",N598*Dane!$D$2,N598*Dane!$H$2)</f>
        <v>479.54383500000006</v>
      </c>
      <c r="P598" s="14">
        <f t="shared" si="192"/>
        <v>2877.2630100000001</v>
      </c>
      <c r="Q598" s="14">
        <f>IF(B598="W",N598*Dane!$C$23,N598*Dane!$C$23)</f>
        <v>0</v>
      </c>
      <c r="R598" s="14">
        <f>IF(B598="W",(N598*Dane!$D$3)-Q598,(N598*Dane!$H$3)-Q598)</f>
        <v>0</v>
      </c>
      <c r="S598" s="14">
        <f t="shared" si="198"/>
        <v>2877.2630100000001</v>
      </c>
      <c r="T598" s="14">
        <f t="shared" si="193"/>
        <v>287.72630100000003</v>
      </c>
      <c r="U598" s="14">
        <f t="shared" si="194"/>
        <v>575.45260200000007</v>
      </c>
      <c r="V598" s="33">
        <f t="shared" si="195"/>
        <v>3164.9893110000003</v>
      </c>
      <c r="W598" s="34">
        <f t="shared" si="196"/>
        <v>3452.715612</v>
      </c>
      <c r="X598" s="49">
        <v>3986</v>
      </c>
      <c r="Y598" s="159">
        <f>X598*Dane!$D$6</f>
        <v>597.9</v>
      </c>
      <c r="Z598" s="35">
        <f>X598*Dane!$D$7</f>
        <v>1195.8</v>
      </c>
      <c r="AA598" s="160">
        <f>X598*Dane!$D$8</f>
        <v>2391.6</v>
      </c>
      <c r="AB598" s="89"/>
      <c r="AC598" s="17"/>
      <c r="AD598" s="17"/>
    </row>
    <row r="599" spans="1:30" ht="29.25" customHeight="1">
      <c r="A599" s="178">
        <f t="shared" si="191"/>
        <v>596</v>
      </c>
      <c r="B599" s="11" t="s">
        <v>99</v>
      </c>
      <c r="C599" s="24" t="s">
        <v>1659</v>
      </c>
      <c r="D599" s="30" t="s">
        <v>1571</v>
      </c>
      <c r="E599" s="85"/>
      <c r="F599" s="12">
        <v>0</v>
      </c>
      <c r="G599" s="96">
        <v>7</v>
      </c>
      <c r="H599" s="13">
        <v>1</v>
      </c>
      <c r="I599" s="32">
        <v>1386.3128399999998</v>
      </c>
      <c r="J599" s="14">
        <v>0</v>
      </c>
      <c r="K599" s="14">
        <f>F599*Dane!$C$14+G599*Dane!$C$15+H599*Dane!$C$16</f>
        <v>269</v>
      </c>
      <c r="L599" s="41">
        <f>F599*Dane!$F$14+G599*Dane!$F$15+H599*Dane!$F$17</f>
        <v>40</v>
      </c>
      <c r="M599" s="41">
        <f>F599*Dane!$H$14+G599*Dane!$H$15+H599*Dane!$H$16+(F599+G599+H599)*Dane!$C$22</f>
        <v>576</v>
      </c>
      <c r="N599" s="15">
        <f t="shared" si="197"/>
        <v>2271.3128399999996</v>
      </c>
      <c r="O599" s="14">
        <f>IF(B599="W",N599*Dane!$D$2,N599*Dane!$H$2)</f>
        <v>454.26256799999993</v>
      </c>
      <c r="P599" s="14">
        <f t="shared" si="192"/>
        <v>2725.5754079999997</v>
      </c>
      <c r="Q599" s="14">
        <f>IF(B599="W",N599*Dane!$C$23,N599*Dane!$C$23)</f>
        <v>0</v>
      </c>
      <c r="R599" s="14">
        <f>IF(B599="W",(N599*Dane!$D$3)-Q599,(N599*Dane!$H$3)-Q599)</f>
        <v>0</v>
      </c>
      <c r="S599" s="14">
        <f t="shared" si="198"/>
        <v>2725.5754079999997</v>
      </c>
      <c r="T599" s="14">
        <f t="shared" si="193"/>
        <v>272.55754079999997</v>
      </c>
      <c r="U599" s="14">
        <f t="shared" si="194"/>
        <v>545.11508159999994</v>
      </c>
      <c r="V599" s="33">
        <f t="shared" si="195"/>
        <v>2998.1329487999997</v>
      </c>
      <c r="W599" s="34">
        <f t="shared" si="196"/>
        <v>3270.6904895999996</v>
      </c>
      <c r="X599" s="49">
        <v>3831</v>
      </c>
      <c r="Y599" s="159">
        <f>X599*Dane!$D$6</f>
        <v>574.65</v>
      </c>
      <c r="Z599" s="35">
        <f>X599*Dane!$D$7</f>
        <v>1149.3</v>
      </c>
      <c r="AA599" s="160">
        <f>X599*Dane!$D$8</f>
        <v>2298.6</v>
      </c>
      <c r="AB599" s="89"/>
      <c r="AC599" s="17"/>
      <c r="AD599" s="17"/>
    </row>
    <row r="600" spans="1:30" ht="29.25" customHeight="1">
      <c r="A600" s="178">
        <f t="shared" si="191"/>
        <v>597</v>
      </c>
      <c r="B600" s="11" t="s">
        <v>99</v>
      </c>
      <c r="C600" s="24" t="s">
        <v>1660</v>
      </c>
      <c r="D600" s="30" t="s">
        <v>1572</v>
      </c>
      <c r="E600" s="85"/>
      <c r="F600" s="12">
        <v>0</v>
      </c>
      <c r="G600" s="96">
        <v>7</v>
      </c>
      <c r="H600" s="13">
        <v>1</v>
      </c>
      <c r="I600" s="32">
        <v>1386.7255049999999</v>
      </c>
      <c r="J600" s="14">
        <v>0</v>
      </c>
      <c r="K600" s="14">
        <f>F600*Dane!$C$14+G600*Dane!$C$15+H600*Dane!$C$16</f>
        <v>269</v>
      </c>
      <c r="L600" s="41">
        <f>F600*Dane!$F$14+G600*Dane!$F$15+H600*Dane!$F$17</f>
        <v>40</v>
      </c>
      <c r="M600" s="41">
        <f>F600*Dane!$H$14+G600*Dane!$H$15+H600*Dane!$H$16+(F600+G600+H600)*Dane!$C$22</f>
        <v>576</v>
      </c>
      <c r="N600" s="15">
        <f t="shared" si="197"/>
        <v>2271.7255049999999</v>
      </c>
      <c r="O600" s="14">
        <f>IF(B600="W",N600*Dane!$D$2,N600*Dane!$H$2)</f>
        <v>454.345101</v>
      </c>
      <c r="P600" s="14">
        <f t="shared" si="192"/>
        <v>2726.0706059999998</v>
      </c>
      <c r="Q600" s="14">
        <f>IF(B600="W",N600*Dane!$C$23,N600*Dane!$C$23)</f>
        <v>0</v>
      </c>
      <c r="R600" s="14">
        <f>IF(B600="W",(N600*Dane!$D$3)-Q600,(N600*Dane!$H$3)-Q600)</f>
        <v>0</v>
      </c>
      <c r="S600" s="14">
        <f t="shared" si="198"/>
        <v>2726.0706059999998</v>
      </c>
      <c r="T600" s="14">
        <f t="shared" si="193"/>
        <v>272.60706060000001</v>
      </c>
      <c r="U600" s="14">
        <f t="shared" si="194"/>
        <v>545.21412120000002</v>
      </c>
      <c r="V600" s="33">
        <f t="shared" si="195"/>
        <v>2998.6776665999996</v>
      </c>
      <c r="W600" s="34">
        <f t="shared" si="196"/>
        <v>3271.2847271999999</v>
      </c>
      <c r="X600" s="49">
        <v>3831</v>
      </c>
      <c r="Y600" s="159">
        <f>X600*Dane!$D$6</f>
        <v>574.65</v>
      </c>
      <c r="Z600" s="35">
        <f>X600*Dane!$D$7</f>
        <v>1149.3</v>
      </c>
      <c r="AA600" s="160">
        <f>X600*Dane!$D$8</f>
        <v>2298.6</v>
      </c>
      <c r="AB600" s="89"/>
      <c r="AC600" s="17"/>
      <c r="AD600" s="17"/>
    </row>
    <row r="601" spans="1:30" ht="29.25" customHeight="1">
      <c r="A601" s="178">
        <f t="shared" si="191"/>
        <v>598</v>
      </c>
      <c r="B601" s="11" t="s">
        <v>99</v>
      </c>
      <c r="C601" s="24" t="s">
        <v>1661</v>
      </c>
      <c r="D601" s="30" t="s">
        <v>1573</v>
      </c>
      <c r="E601" s="85"/>
      <c r="F601" s="12">
        <v>0</v>
      </c>
      <c r="G601" s="96">
        <v>7</v>
      </c>
      <c r="H601" s="13">
        <v>1</v>
      </c>
      <c r="I601" s="32">
        <v>1513.5445050000001</v>
      </c>
      <c r="J601" s="14">
        <v>0</v>
      </c>
      <c r="K601" s="14">
        <f>F601*Dane!$C$14+G601*Dane!$C$15+H601*Dane!$C$16</f>
        <v>269</v>
      </c>
      <c r="L601" s="41">
        <f>F601*Dane!$F$14+G601*Dane!$F$15+H601*Dane!$F$17</f>
        <v>40</v>
      </c>
      <c r="M601" s="41">
        <f>F601*Dane!$H$14+G601*Dane!$H$15+H601*Dane!$H$16+(F601+G601+H601)*Dane!$C$22</f>
        <v>576</v>
      </c>
      <c r="N601" s="15">
        <f t="shared" si="197"/>
        <v>2398.5445049999998</v>
      </c>
      <c r="O601" s="14">
        <f>IF(B601="W",N601*Dane!$D$2,N601*Dane!$H$2)</f>
        <v>479.70890099999997</v>
      </c>
      <c r="P601" s="14">
        <f t="shared" si="192"/>
        <v>2878.2534059999998</v>
      </c>
      <c r="Q601" s="14">
        <f>IF(B601="W",N601*Dane!$C$23,N601*Dane!$C$23)</f>
        <v>0</v>
      </c>
      <c r="R601" s="14">
        <f>IF(B601="W",(N601*Dane!$D$3)-Q601,(N601*Dane!$H$3)-Q601)</f>
        <v>0</v>
      </c>
      <c r="S601" s="14">
        <f t="shared" si="198"/>
        <v>2878.2534059999998</v>
      </c>
      <c r="T601" s="14">
        <f t="shared" si="193"/>
        <v>287.8253406</v>
      </c>
      <c r="U601" s="14">
        <f t="shared" si="194"/>
        <v>575.65068120000001</v>
      </c>
      <c r="V601" s="33">
        <f t="shared" si="195"/>
        <v>3166.0787465999997</v>
      </c>
      <c r="W601" s="34">
        <f t="shared" si="196"/>
        <v>3453.9040871999996</v>
      </c>
      <c r="X601" s="49">
        <v>3987</v>
      </c>
      <c r="Y601" s="159">
        <f>X601*Dane!$D$6</f>
        <v>598.04999999999995</v>
      </c>
      <c r="Z601" s="35">
        <f>X601*Dane!$D$7</f>
        <v>1196.0999999999999</v>
      </c>
      <c r="AA601" s="160">
        <f>X601*Dane!$D$8</f>
        <v>2392.1999999999998</v>
      </c>
      <c r="AB601" s="89"/>
      <c r="AC601" s="17"/>
      <c r="AD601" s="17"/>
    </row>
    <row r="602" spans="1:30" ht="29.25" customHeight="1">
      <c r="A602" s="178">
        <f t="shared" si="191"/>
        <v>599</v>
      </c>
      <c r="B602" s="11" t="s">
        <v>99</v>
      </c>
      <c r="C602" s="24" t="s">
        <v>1662</v>
      </c>
      <c r="D602" s="30" t="s">
        <v>1574</v>
      </c>
      <c r="E602" s="85"/>
      <c r="F602" s="12">
        <v>0</v>
      </c>
      <c r="G602" s="96">
        <v>7</v>
      </c>
      <c r="H602" s="13">
        <v>1</v>
      </c>
      <c r="I602" s="32">
        <v>1312.5061949999999</v>
      </c>
      <c r="J602" s="14">
        <v>0</v>
      </c>
      <c r="K602" s="14">
        <f>F602*Dane!$C$14+G602*Dane!$C$15+H602*Dane!$C$16</f>
        <v>269</v>
      </c>
      <c r="L602" s="41">
        <f>F602*Dane!$F$14+G602*Dane!$F$15+H602*Dane!$F$17</f>
        <v>40</v>
      </c>
      <c r="M602" s="41">
        <f>F602*Dane!$H$14+G602*Dane!$H$15+H602*Dane!$H$16+(F602+G602+H602)*Dane!$C$22</f>
        <v>576</v>
      </c>
      <c r="N602" s="15">
        <f t="shared" si="197"/>
        <v>2197.5061949999999</v>
      </c>
      <c r="O602" s="14">
        <f>IF(B602="W",N602*Dane!$D$2,N602*Dane!$H$2)</f>
        <v>439.501239</v>
      </c>
      <c r="P602" s="14">
        <f t="shared" si="192"/>
        <v>2637.0074340000001</v>
      </c>
      <c r="Q602" s="14">
        <f>IF(B602="W",N602*Dane!$C$23,N602*Dane!$C$23)</f>
        <v>0</v>
      </c>
      <c r="R602" s="14">
        <f>IF(B602="W",(N602*Dane!$D$3)-Q602,(N602*Dane!$H$3)-Q602)</f>
        <v>0</v>
      </c>
      <c r="S602" s="14">
        <f t="shared" si="198"/>
        <v>2637.0074340000001</v>
      </c>
      <c r="T602" s="14">
        <f t="shared" si="193"/>
        <v>263.70074340000002</v>
      </c>
      <c r="U602" s="14">
        <f t="shared" si="194"/>
        <v>527.40148680000004</v>
      </c>
      <c r="V602" s="33">
        <f t="shared" si="195"/>
        <v>2900.7081774000003</v>
      </c>
      <c r="W602" s="34">
        <f t="shared" si="196"/>
        <v>3164.4089208</v>
      </c>
      <c r="X602" s="49">
        <v>3786</v>
      </c>
      <c r="Y602" s="159">
        <f>X602*Dane!$D$6</f>
        <v>567.9</v>
      </c>
      <c r="Z602" s="35">
        <f>X602*Dane!$D$7</f>
        <v>1135.8</v>
      </c>
      <c r="AA602" s="160">
        <f>X602*Dane!$D$8</f>
        <v>2271.6</v>
      </c>
      <c r="AB602" s="89"/>
      <c r="AC602" s="17"/>
      <c r="AD602" s="17"/>
    </row>
    <row r="603" spans="1:30" ht="29.25" customHeight="1">
      <c r="A603" s="178">
        <f t="shared" si="191"/>
        <v>600</v>
      </c>
      <c r="B603" s="11" t="s">
        <v>99</v>
      </c>
      <c r="C603" s="24" t="s">
        <v>1663</v>
      </c>
      <c r="D603" s="30" t="s">
        <v>1575</v>
      </c>
      <c r="E603" s="85"/>
      <c r="F603" s="12">
        <v>0</v>
      </c>
      <c r="G603" s="96">
        <v>7</v>
      </c>
      <c r="H603" s="13">
        <v>1</v>
      </c>
      <c r="I603" s="32">
        <v>1313.3214599999999</v>
      </c>
      <c r="J603" s="14">
        <v>0</v>
      </c>
      <c r="K603" s="14">
        <f>F603*Dane!$C$14+G603*Dane!$C$15+H603*Dane!$C$16</f>
        <v>269</v>
      </c>
      <c r="L603" s="41">
        <f>F603*Dane!$F$14+G603*Dane!$F$15+H603*Dane!$F$17</f>
        <v>40</v>
      </c>
      <c r="M603" s="41">
        <f>F603*Dane!$H$14+G603*Dane!$H$15+H603*Dane!$H$16+(F603+G603+H603)*Dane!$C$22</f>
        <v>576</v>
      </c>
      <c r="N603" s="15">
        <f t="shared" si="197"/>
        <v>2198.3214600000001</v>
      </c>
      <c r="O603" s="14">
        <f>IF(B603="W",N603*Dane!$D$2,N603*Dane!$H$2)</f>
        <v>439.66429200000005</v>
      </c>
      <c r="P603" s="14">
        <f t="shared" si="192"/>
        <v>2637.985752</v>
      </c>
      <c r="Q603" s="14">
        <f>IF(B603="W",N603*Dane!$C$23,N603*Dane!$C$23)</f>
        <v>0</v>
      </c>
      <c r="R603" s="14">
        <f>IF(B603="W",(N603*Dane!$D$3)-Q603,(N603*Dane!$H$3)-Q603)</f>
        <v>0</v>
      </c>
      <c r="S603" s="14">
        <f t="shared" si="198"/>
        <v>2637.985752</v>
      </c>
      <c r="T603" s="14">
        <f t="shared" si="193"/>
        <v>263.79857520000002</v>
      </c>
      <c r="U603" s="14">
        <f t="shared" si="194"/>
        <v>527.59715040000003</v>
      </c>
      <c r="V603" s="33">
        <f t="shared" si="195"/>
        <v>2901.7843272</v>
      </c>
      <c r="W603" s="34">
        <f t="shared" si="196"/>
        <v>3165.5829024</v>
      </c>
      <c r="X603" s="49">
        <v>3787</v>
      </c>
      <c r="Y603" s="159">
        <f>X603*Dane!$D$6</f>
        <v>568.04999999999995</v>
      </c>
      <c r="Z603" s="35">
        <f>X603*Dane!$D$7</f>
        <v>1136.0999999999999</v>
      </c>
      <c r="AA603" s="160">
        <f>X603*Dane!$D$8</f>
        <v>2272.1999999999998</v>
      </c>
      <c r="AB603" s="89"/>
      <c r="AC603" s="17"/>
      <c r="AD603" s="17"/>
    </row>
    <row r="604" spans="1:30" ht="29.25" customHeight="1">
      <c r="A604" s="178">
        <f t="shared" si="191"/>
        <v>601</v>
      </c>
      <c r="B604" s="11" t="s">
        <v>99</v>
      </c>
      <c r="C604" s="24" t="s">
        <v>1664</v>
      </c>
      <c r="D604" s="30" t="s">
        <v>1576</v>
      </c>
      <c r="E604" s="85"/>
      <c r="F604" s="12">
        <v>0</v>
      </c>
      <c r="G604" s="96">
        <v>7</v>
      </c>
      <c r="H604" s="13">
        <v>1</v>
      </c>
      <c r="I604" s="32">
        <v>1438.580385</v>
      </c>
      <c r="J604" s="14">
        <v>0</v>
      </c>
      <c r="K604" s="14">
        <f>F604*Dane!$C$14+G604*Dane!$C$15+H604*Dane!$C$16</f>
        <v>269</v>
      </c>
      <c r="L604" s="41">
        <f>F604*Dane!$F$14+G604*Dane!$F$15+H604*Dane!$F$17</f>
        <v>40</v>
      </c>
      <c r="M604" s="41">
        <f>F604*Dane!$H$14+G604*Dane!$H$15+H604*Dane!$H$16+(F604+G604+H604)*Dane!$C$22</f>
        <v>576</v>
      </c>
      <c r="N604" s="15">
        <f t="shared" si="197"/>
        <v>2323.5803850000002</v>
      </c>
      <c r="O604" s="14">
        <f>IF(B604="W",N604*Dane!$D$2,N604*Dane!$H$2)</f>
        <v>464.71607700000004</v>
      </c>
      <c r="P604" s="14">
        <f t="shared" si="192"/>
        <v>2788.2964620000002</v>
      </c>
      <c r="Q604" s="14">
        <f>IF(B604="W",N604*Dane!$C$23,N604*Dane!$C$23)</f>
        <v>0</v>
      </c>
      <c r="R604" s="14">
        <f>IF(B604="W",(N604*Dane!$D$3)-Q604,(N604*Dane!$H$3)-Q604)</f>
        <v>0</v>
      </c>
      <c r="S604" s="14">
        <f t="shared" si="198"/>
        <v>2788.2964620000002</v>
      </c>
      <c r="T604" s="14">
        <f t="shared" si="193"/>
        <v>278.82964620000001</v>
      </c>
      <c r="U604" s="14">
        <f t="shared" si="194"/>
        <v>557.65929240000003</v>
      </c>
      <c r="V604" s="33">
        <f t="shared" si="195"/>
        <v>3067.1261082000001</v>
      </c>
      <c r="W604" s="34">
        <f t="shared" si="196"/>
        <v>3345.9557544000004</v>
      </c>
      <c r="X604" s="49">
        <v>3785</v>
      </c>
      <c r="Y604" s="159">
        <f>X604*Dane!$D$6</f>
        <v>567.75</v>
      </c>
      <c r="Z604" s="35">
        <f>X604*Dane!$D$7</f>
        <v>1135.5</v>
      </c>
      <c r="AA604" s="160">
        <f>X604*Dane!$D$8</f>
        <v>2271</v>
      </c>
      <c r="AB604" s="89"/>
      <c r="AC604" s="17"/>
      <c r="AD604" s="17"/>
    </row>
    <row r="605" spans="1:30" ht="29.25" customHeight="1">
      <c r="A605" s="178">
        <f t="shared" si="191"/>
        <v>602</v>
      </c>
      <c r="B605" s="11" t="s">
        <v>99</v>
      </c>
      <c r="C605" s="24" t="s">
        <v>1665</v>
      </c>
      <c r="D605" s="30" t="s">
        <v>1577</v>
      </c>
      <c r="E605" s="85"/>
      <c r="F605" s="12">
        <v>0</v>
      </c>
      <c r="G605" s="96">
        <v>7</v>
      </c>
      <c r="H605" s="13">
        <v>1</v>
      </c>
      <c r="I605" s="32">
        <v>1438.99305</v>
      </c>
      <c r="J605" s="14">
        <v>0</v>
      </c>
      <c r="K605" s="14">
        <f>F605*Dane!$C$14+G605*Dane!$C$15+H605*Dane!$C$16</f>
        <v>269</v>
      </c>
      <c r="L605" s="41">
        <f>F605*Dane!$F$14+G605*Dane!$F$15+H605*Dane!$F$17</f>
        <v>40</v>
      </c>
      <c r="M605" s="41">
        <f>F605*Dane!$H$14+G605*Dane!$H$15+H605*Dane!$H$16+(F605+G605+H605)*Dane!$C$22</f>
        <v>576</v>
      </c>
      <c r="N605" s="15">
        <f t="shared" si="197"/>
        <v>2323.99305</v>
      </c>
      <c r="O605" s="14">
        <f>IF(B605="W",N605*Dane!$D$2,N605*Dane!$H$2)</f>
        <v>464.79861000000005</v>
      </c>
      <c r="P605" s="14">
        <f t="shared" si="192"/>
        <v>2788.7916599999999</v>
      </c>
      <c r="Q605" s="14">
        <f>IF(B605="W",N605*Dane!$C$23,N605*Dane!$C$23)</f>
        <v>0</v>
      </c>
      <c r="R605" s="14">
        <f>IF(B605="W",(N605*Dane!$D$3)-Q605,(N605*Dane!$H$3)-Q605)</f>
        <v>0</v>
      </c>
      <c r="S605" s="14">
        <f t="shared" si="198"/>
        <v>2788.7916599999999</v>
      </c>
      <c r="T605" s="14">
        <f t="shared" si="193"/>
        <v>278.879166</v>
      </c>
      <c r="U605" s="14">
        <f t="shared" si="194"/>
        <v>557.758332</v>
      </c>
      <c r="V605" s="33">
        <f t="shared" si="195"/>
        <v>3067.670826</v>
      </c>
      <c r="W605" s="34">
        <f t="shared" si="196"/>
        <v>3346.5499919999997</v>
      </c>
      <c r="X605" s="49">
        <v>3786</v>
      </c>
      <c r="Y605" s="159">
        <f>X605*Dane!$D$6</f>
        <v>567.9</v>
      </c>
      <c r="Z605" s="35">
        <f>X605*Dane!$D$7</f>
        <v>1135.8</v>
      </c>
      <c r="AA605" s="160">
        <f>X605*Dane!$D$8</f>
        <v>2271.6</v>
      </c>
      <c r="AB605" s="89"/>
      <c r="AC605" s="17"/>
      <c r="AD605" s="17"/>
    </row>
    <row r="606" spans="1:30" ht="29.25" customHeight="1">
      <c r="A606" s="178">
        <f t="shared" si="191"/>
        <v>603</v>
      </c>
      <c r="B606" s="11" t="s">
        <v>99</v>
      </c>
      <c r="C606" s="24" t="s">
        <v>1666</v>
      </c>
      <c r="D606" s="30" t="s">
        <v>1578</v>
      </c>
      <c r="E606" s="85"/>
      <c r="F606" s="12">
        <v>0</v>
      </c>
      <c r="G606" s="96">
        <v>7</v>
      </c>
      <c r="H606" s="13">
        <v>1</v>
      </c>
      <c r="I606" s="32">
        <v>1565.3993849999999</v>
      </c>
      <c r="J606" s="14">
        <v>0</v>
      </c>
      <c r="K606" s="14">
        <f>F606*Dane!$C$14+G606*Dane!$C$15+H606*Dane!$C$16</f>
        <v>269</v>
      </c>
      <c r="L606" s="41">
        <f>F606*Dane!$F$14+G606*Dane!$F$15+H606*Dane!$F$17</f>
        <v>40</v>
      </c>
      <c r="M606" s="41">
        <f>F606*Dane!$H$14+G606*Dane!$H$15+H606*Dane!$H$16+(F606+G606+H606)*Dane!$C$22</f>
        <v>576</v>
      </c>
      <c r="N606" s="15">
        <f t="shared" si="197"/>
        <v>2450.3993849999997</v>
      </c>
      <c r="O606" s="14">
        <f>IF(B606="W",N606*Dane!$D$2,N606*Dane!$H$2)</f>
        <v>490.07987699999995</v>
      </c>
      <c r="P606" s="14">
        <f t="shared" si="192"/>
        <v>2940.4792619999998</v>
      </c>
      <c r="Q606" s="14">
        <f>IF(B606="W",N606*Dane!$C$23,N606*Dane!$C$23)</f>
        <v>0</v>
      </c>
      <c r="R606" s="14">
        <f>IF(B606="W",(N606*Dane!$D$3)-Q606,(N606*Dane!$H$3)-Q606)</f>
        <v>0</v>
      </c>
      <c r="S606" s="14">
        <f t="shared" si="198"/>
        <v>2940.4792619999998</v>
      </c>
      <c r="T606" s="14">
        <f t="shared" si="193"/>
        <v>294.04792620000001</v>
      </c>
      <c r="U606" s="14">
        <f t="shared" si="194"/>
        <v>588.09585240000001</v>
      </c>
      <c r="V606" s="33">
        <f t="shared" si="195"/>
        <v>3234.5271881999997</v>
      </c>
      <c r="W606" s="34">
        <f t="shared" si="196"/>
        <v>3528.5751143999996</v>
      </c>
      <c r="X606" s="49">
        <v>3975</v>
      </c>
      <c r="Y606" s="159">
        <f>X606*Dane!$D$6</f>
        <v>596.25</v>
      </c>
      <c r="Z606" s="35">
        <f>X606*Dane!$D$7</f>
        <v>1192.5</v>
      </c>
      <c r="AA606" s="160">
        <f>X606*Dane!$D$8</f>
        <v>2385</v>
      </c>
      <c r="AB606" s="89"/>
      <c r="AC606" s="17"/>
      <c r="AD606" s="17"/>
    </row>
    <row r="607" spans="1:30" ht="29.25" customHeight="1">
      <c r="A607" s="178">
        <f t="shared" si="191"/>
        <v>604</v>
      </c>
      <c r="B607" s="11" t="s">
        <v>99</v>
      </c>
      <c r="C607" s="24" t="s">
        <v>1667</v>
      </c>
      <c r="D607" s="30" t="s">
        <v>1579</v>
      </c>
      <c r="E607" s="85"/>
      <c r="F607" s="12">
        <v>0</v>
      </c>
      <c r="G607" s="96">
        <v>7</v>
      </c>
      <c r="H607" s="13">
        <v>1</v>
      </c>
      <c r="I607" s="32">
        <v>1438.99305</v>
      </c>
      <c r="J607" s="14">
        <v>0</v>
      </c>
      <c r="K607" s="14">
        <f>F607*Dane!$C$14+G607*Dane!$C$15+H607*Dane!$C$16</f>
        <v>269</v>
      </c>
      <c r="L607" s="41">
        <f>F607*Dane!$F$14+G607*Dane!$F$15+H607*Dane!$F$17</f>
        <v>40</v>
      </c>
      <c r="M607" s="41">
        <f>F607*Dane!$H$14+G607*Dane!$H$15+H607*Dane!$H$16+(F607+G607+H607)*Dane!$C$22</f>
        <v>576</v>
      </c>
      <c r="N607" s="15">
        <f t="shared" si="197"/>
        <v>2323.99305</v>
      </c>
      <c r="O607" s="14">
        <f>IF(B607="W",N607*Dane!$D$2,N607*Dane!$H$2)</f>
        <v>464.79861000000005</v>
      </c>
      <c r="P607" s="14">
        <f t="shared" si="192"/>
        <v>2788.7916599999999</v>
      </c>
      <c r="Q607" s="14">
        <f>IF(B607="W",N607*Dane!$C$23,N607*Dane!$C$23)</f>
        <v>0</v>
      </c>
      <c r="R607" s="14">
        <f>IF(B607="W",(N607*Dane!$D$3)-Q607,(N607*Dane!$H$3)-Q607)</f>
        <v>0</v>
      </c>
      <c r="S607" s="14">
        <f t="shared" si="198"/>
        <v>2788.7916599999999</v>
      </c>
      <c r="T607" s="14">
        <f t="shared" si="193"/>
        <v>278.879166</v>
      </c>
      <c r="U607" s="14">
        <f t="shared" si="194"/>
        <v>557.758332</v>
      </c>
      <c r="V607" s="33">
        <f t="shared" si="195"/>
        <v>3067.670826</v>
      </c>
      <c r="W607" s="34">
        <f t="shared" si="196"/>
        <v>3346.5499919999997</v>
      </c>
      <c r="X607" s="49">
        <v>3786</v>
      </c>
      <c r="Y607" s="159">
        <f>X607*Dane!$D$6</f>
        <v>567.9</v>
      </c>
      <c r="Z607" s="35">
        <f>X607*Dane!$D$7</f>
        <v>1135.8</v>
      </c>
      <c r="AA607" s="160">
        <f>X607*Dane!$D$8</f>
        <v>2271.6</v>
      </c>
      <c r="AB607" s="89"/>
      <c r="AC607" s="17"/>
      <c r="AD607" s="17"/>
    </row>
    <row r="608" spans="1:30" ht="29.25" customHeight="1">
      <c r="A608" s="178">
        <f t="shared" si="191"/>
        <v>605</v>
      </c>
      <c r="B608" s="11" t="s">
        <v>99</v>
      </c>
      <c r="C608" s="24" t="s">
        <v>1668</v>
      </c>
      <c r="D608" s="30" t="s">
        <v>1580</v>
      </c>
      <c r="E608" s="85"/>
      <c r="F608" s="12">
        <v>0</v>
      </c>
      <c r="G608" s="96">
        <v>7</v>
      </c>
      <c r="H608" s="13">
        <v>1</v>
      </c>
      <c r="I608" s="32">
        <v>1439.4057149999999</v>
      </c>
      <c r="J608" s="14">
        <v>0</v>
      </c>
      <c r="K608" s="14">
        <f>F608*Dane!$C$14+G608*Dane!$C$15+H608*Dane!$C$16</f>
        <v>269</v>
      </c>
      <c r="L608" s="41">
        <f>F608*Dane!$F$14+G608*Dane!$F$15+H608*Dane!$F$17</f>
        <v>40</v>
      </c>
      <c r="M608" s="41">
        <f>F608*Dane!$H$14+G608*Dane!$H$15+H608*Dane!$H$16+(F608+G608+H608)*Dane!$C$22</f>
        <v>576</v>
      </c>
      <c r="N608" s="15">
        <f t="shared" si="197"/>
        <v>2324.4057149999999</v>
      </c>
      <c r="O608" s="14">
        <f>IF(B608="W",N608*Dane!$D$2,N608*Dane!$H$2)</f>
        <v>464.88114300000001</v>
      </c>
      <c r="P608" s="14">
        <f t="shared" si="192"/>
        <v>2789.2868579999999</v>
      </c>
      <c r="Q608" s="14">
        <f>IF(B608="W",N608*Dane!$C$23,N608*Dane!$C$23)</f>
        <v>0</v>
      </c>
      <c r="R608" s="14">
        <f>IF(B608="W",(N608*Dane!$D$3)-Q608,(N608*Dane!$H$3)-Q608)</f>
        <v>0</v>
      </c>
      <c r="S608" s="14">
        <f t="shared" si="198"/>
        <v>2789.2868579999999</v>
      </c>
      <c r="T608" s="14">
        <f t="shared" si="193"/>
        <v>278.92868579999998</v>
      </c>
      <c r="U608" s="14">
        <f t="shared" si="194"/>
        <v>557.85737159999996</v>
      </c>
      <c r="V608" s="33">
        <f t="shared" si="195"/>
        <v>3068.2155438</v>
      </c>
      <c r="W608" s="34">
        <f t="shared" si="196"/>
        <v>3347.1442296</v>
      </c>
      <c r="X608" s="49">
        <v>3787</v>
      </c>
      <c r="Y608" s="159">
        <f>X608*Dane!$D$6</f>
        <v>568.04999999999995</v>
      </c>
      <c r="Z608" s="35">
        <f>X608*Dane!$D$7</f>
        <v>1136.0999999999999</v>
      </c>
      <c r="AA608" s="160">
        <f>X608*Dane!$D$8</f>
        <v>2272.1999999999998</v>
      </c>
      <c r="AB608" s="89"/>
      <c r="AC608" s="17"/>
      <c r="AD608" s="17"/>
    </row>
    <row r="609" spans="1:30" ht="29.25" customHeight="1">
      <c r="A609" s="178">
        <f t="shared" si="191"/>
        <v>606</v>
      </c>
      <c r="B609" s="11" t="s">
        <v>99</v>
      </c>
      <c r="C609" s="24" t="s">
        <v>1669</v>
      </c>
      <c r="D609" s="30" t="s">
        <v>1581</v>
      </c>
      <c r="E609" s="85"/>
      <c r="F609" s="12">
        <v>0</v>
      </c>
      <c r="G609" s="96">
        <v>7</v>
      </c>
      <c r="H609" s="13">
        <v>1</v>
      </c>
      <c r="I609" s="32">
        <v>1566.2247149999998</v>
      </c>
      <c r="J609" s="14">
        <v>0</v>
      </c>
      <c r="K609" s="14">
        <f>F609*Dane!$C$14+G609*Dane!$C$15+H609*Dane!$C$16</f>
        <v>269</v>
      </c>
      <c r="L609" s="41">
        <f>F609*Dane!$F$14+G609*Dane!$F$15+H609*Dane!$F$17</f>
        <v>40</v>
      </c>
      <c r="M609" s="41">
        <f>F609*Dane!$H$14+G609*Dane!$H$15+H609*Dane!$H$16+(F609+G609+H609)*Dane!$C$22</f>
        <v>576</v>
      </c>
      <c r="N609" s="15">
        <f t="shared" si="197"/>
        <v>2451.2247149999998</v>
      </c>
      <c r="O609" s="14">
        <f>IF(B609="W",N609*Dane!$D$2,N609*Dane!$H$2)</f>
        <v>490.24494299999998</v>
      </c>
      <c r="P609" s="14">
        <f t="shared" si="192"/>
        <v>2941.469658</v>
      </c>
      <c r="Q609" s="14">
        <f>IF(B609="W",N609*Dane!$C$23,N609*Dane!$C$23)</f>
        <v>0</v>
      </c>
      <c r="R609" s="14">
        <f>IF(B609="W",(N609*Dane!$D$3)-Q609,(N609*Dane!$H$3)-Q609)</f>
        <v>0</v>
      </c>
      <c r="S609" s="14">
        <f t="shared" si="198"/>
        <v>2941.469658</v>
      </c>
      <c r="T609" s="14">
        <f t="shared" si="193"/>
        <v>294.14696580000003</v>
      </c>
      <c r="U609" s="14">
        <f t="shared" si="194"/>
        <v>588.29393160000006</v>
      </c>
      <c r="V609" s="33">
        <f t="shared" si="195"/>
        <v>3235.6166238000001</v>
      </c>
      <c r="W609" s="34">
        <f t="shared" si="196"/>
        <v>3529.7635896000002</v>
      </c>
      <c r="X609" s="49">
        <v>3976</v>
      </c>
      <c r="Y609" s="159">
        <f>X609*Dane!$D$6</f>
        <v>596.4</v>
      </c>
      <c r="Z609" s="35">
        <f>X609*Dane!$D$7</f>
        <v>1192.8</v>
      </c>
      <c r="AA609" s="160">
        <f>X609*Dane!$D$8</f>
        <v>2385.6</v>
      </c>
      <c r="AB609" s="89"/>
      <c r="AC609" s="17"/>
      <c r="AD609" s="17"/>
    </row>
    <row r="610" spans="1:30" ht="29.25" customHeight="1">
      <c r="A610" s="178">
        <f t="shared" si="191"/>
        <v>607</v>
      </c>
      <c r="B610" s="11" t="s">
        <v>99</v>
      </c>
      <c r="C610" s="24" t="s">
        <v>2026</v>
      </c>
      <c r="D610" s="30" t="s">
        <v>2027</v>
      </c>
      <c r="E610" s="85"/>
      <c r="F610" s="12">
        <v>0</v>
      </c>
      <c r="G610" s="96">
        <v>11.7</v>
      </c>
      <c r="H610" s="13">
        <v>1</v>
      </c>
      <c r="I610" s="32">
        <v>2840.75</v>
      </c>
      <c r="J610" s="14">
        <v>0</v>
      </c>
      <c r="K610" s="14">
        <f>F610*Dane!$C$14+G610*Dane!$C$15+H610*Dane!$C$16</f>
        <v>424.09999999999997</v>
      </c>
      <c r="L610" s="41">
        <f>F610*Dane!$F$14+G610*Dane!$F$15+H610*Dane!$F$17</f>
        <v>63.5</v>
      </c>
      <c r="M610" s="41">
        <f>F610*Dane!$H$14+G610*Dane!$H$15+H610*Dane!$H$16+(F610+G610+H610)*Dane!$C$22</f>
        <v>914.39999999999986</v>
      </c>
      <c r="N610" s="15">
        <f t="shared" ref="N610:N615" si="199">SUM(I610:M610)</f>
        <v>4242.75</v>
      </c>
      <c r="O610" s="14">
        <f>IF(B610="W",N610*Dane!$D$2,N610*Dane!$H$2)</f>
        <v>848.55000000000007</v>
      </c>
      <c r="P610" s="14">
        <f t="shared" ref="P610:P615" si="200">SUM(N610:O610)</f>
        <v>5091.3</v>
      </c>
      <c r="Q610" s="14">
        <f>IF(B610="W",N610*Dane!$C$23,N610*Dane!$C$23)</f>
        <v>0</v>
      </c>
      <c r="R610" s="14">
        <f>IF(B610="W",(N610*Dane!$D$3)-Q610,(N610*Dane!$H$3)-Q610)</f>
        <v>0</v>
      </c>
      <c r="S610" s="14">
        <f t="shared" ref="S610:S615" si="201">SUM(P610:R610)</f>
        <v>5091.3</v>
      </c>
      <c r="T610" s="14">
        <f t="shared" ref="T610:T615" si="202">S610*0.1</f>
        <v>509.13000000000005</v>
      </c>
      <c r="U610" s="14">
        <f t="shared" ref="U610:U615" si="203">S610*0.2</f>
        <v>1018.2600000000001</v>
      </c>
      <c r="V610" s="33">
        <f t="shared" ref="V610:V615" si="204">SUM(S610:T610)</f>
        <v>5600.43</v>
      </c>
      <c r="W610" s="34">
        <f t="shared" ref="W610:W615" si="205">SUM(S610,U610)</f>
        <v>6109.56</v>
      </c>
      <c r="X610" s="49">
        <v>6990</v>
      </c>
      <c r="Y610" s="159"/>
      <c r="Z610" s="35"/>
      <c r="AA610" s="160"/>
      <c r="AB610" s="89"/>
      <c r="AC610" s="17"/>
      <c r="AD610" s="17"/>
    </row>
    <row r="611" spans="1:30" ht="29.25" customHeight="1">
      <c r="A611" s="178">
        <f t="shared" si="191"/>
        <v>608</v>
      </c>
      <c r="B611" s="11" t="s">
        <v>99</v>
      </c>
      <c r="C611" s="24" t="s">
        <v>2028</v>
      </c>
      <c r="D611" s="30" t="s">
        <v>2029</v>
      </c>
      <c r="E611" s="85"/>
      <c r="F611" s="12">
        <v>0</v>
      </c>
      <c r="G611" s="96">
        <v>11.7</v>
      </c>
      <c r="H611" s="13">
        <v>1</v>
      </c>
      <c r="I611" s="32">
        <v>2840.69</v>
      </c>
      <c r="J611" s="14">
        <v>0</v>
      </c>
      <c r="K611" s="14">
        <f>F611*Dane!$C$14+G611*Dane!$C$15+H611*Dane!$C$16</f>
        <v>424.09999999999997</v>
      </c>
      <c r="L611" s="41">
        <f>F611*Dane!$F$14+G611*Dane!$F$15+H611*Dane!$F$17</f>
        <v>63.5</v>
      </c>
      <c r="M611" s="41">
        <f>F611*Dane!$H$14+G611*Dane!$H$15+H611*Dane!$H$16+(F611+G611+H611)*Dane!$C$22</f>
        <v>914.39999999999986</v>
      </c>
      <c r="N611" s="15">
        <f t="shared" si="199"/>
        <v>4242.6899999999996</v>
      </c>
      <c r="O611" s="14">
        <f>IF(B611="W",N611*Dane!$D$2,N611*Dane!$H$2)</f>
        <v>848.53800000000001</v>
      </c>
      <c r="P611" s="14">
        <f t="shared" si="200"/>
        <v>5091.2279999999992</v>
      </c>
      <c r="Q611" s="14">
        <f>IF(B611="W",N611*Dane!$C$23,N611*Dane!$C$23)</f>
        <v>0</v>
      </c>
      <c r="R611" s="14">
        <f>IF(B611="W",(N611*Dane!$D$3)-Q611,(N611*Dane!$H$3)-Q611)</f>
        <v>0</v>
      </c>
      <c r="S611" s="14">
        <f t="shared" si="201"/>
        <v>5091.2279999999992</v>
      </c>
      <c r="T611" s="14">
        <f t="shared" si="202"/>
        <v>509.12279999999993</v>
      </c>
      <c r="U611" s="14">
        <f t="shared" si="203"/>
        <v>1018.2455999999999</v>
      </c>
      <c r="V611" s="33">
        <f t="shared" si="204"/>
        <v>5600.3507999999993</v>
      </c>
      <c r="W611" s="34">
        <f t="shared" si="205"/>
        <v>6109.4735999999994</v>
      </c>
      <c r="X611" s="49">
        <v>6990</v>
      </c>
      <c r="Y611" s="159"/>
      <c r="Z611" s="35"/>
      <c r="AA611" s="160"/>
      <c r="AB611" s="89"/>
      <c r="AC611" s="17"/>
      <c r="AD611" s="17"/>
    </row>
    <row r="612" spans="1:30" ht="29.25" customHeight="1">
      <c r="A612" s="178">
        <f t="shared" si="191"/>
        <v>609</v>
      </c>
      <c r="B612" s="11" t="s">
        <v>99</v>
      </c>
      <c r="C612" s="24" t="s">
        <v>2030</v>
      </c>
      <c r="D612" s="30" t="s">
        <v>2031</v>
      </c>
      <c r="E612" s="85"/>
      <c r="F612" s="12">
        <v>0</v>
      </c>
      <c r="G612" s="96">
        <v>11.7</v>
      </c>
      <c r="H612" s="13">
        <v>1</v>
      </c>
      <c r="I612" s="32">
        <v>2875.12</v>
      </c>
      <c r="J612" s="14">
        <v>0</v>
      </c>
      <c r="K612" s="14">
        <f>F612*Dane!$C$14+G612*Dane!$C$15+H612*Dane!$C$16</f>
        <v>424.09999999999997</v>
      </c>
      <c r="L612" s="41">
        <f>F612*Dane!$F$14+G612*Dane!$F$15+H612*Dane!$F$17</f>
        <v>63.5</v>
      </c>
      <c r="M612" s="41">
        <f>F612*Dane!$H$14+G612*Dane!$H$15+H612*Dane!$H$16+(F612+G612+H612)*Dane!$C$22</f>
        <v>914.39999999999986</v>
      </c>
      <c r="N612" s="15">
        <f t="shared" si="199"/>
        <v>4277.12</v>
      </c>
      <c r="O612" s="14">
        <f>IF(B612="W",N612*Dane!$D$2,N612*Dane!$H$2)</f>
        <v>855.42399999999998</v>
      </c>
      <c r="P612" s="14">
        <f t="shared" si="200"/>
        <v>5132.5439999999999</v>
      </c>
      <c r="Q612" s="14">
        <f>IF(B612="W",N612*Dane!$C$23,N612*Dane!$C$23)</f>
        <v>0</v>
      </c>
      <c r="R612" s="14">
        <f>IF(B612="W",(N612*Dane!$D$3)-Q612,(N612*Dane!$H$3)-Q612)</f>
        <v>0</v>
      </c>
      <c r="S612" s="14">
        <f t="shared" si="201"/>
        <v>5132.5439999999999</v>
      </c>
      <c r="T612" s="14">
        <f t="shared" si="202"/>
        <v>513.25440000000003</v>
      </c>
      <c r="U612" s="14">
        <f t="shared" si="203"/>
        <v>1026.5088000000001</v>
      </c>
      <c r="V612" s="33">
        <f t="shared" si="204"/>
        <v>5645.7983999999997</v>
      </c>
      <c r="W612" s="34">
        <f t="shared" si="205"/>
        <v>6159.0527999999995</v>
      </c>
      <c r="X612" s="49">
        <v>7120</v>
      </c>
      <c r="Y612" s="159"/>
      <c r="Z612" s="35"/>
      <c r="AA612" s="160"/>
      <c r="AB612" s="89"/>
      <c r="AC612" s="17"/>
      <c r="AD612" s="17"/>
    </row>
    <row r="613" spans="1:30" ht="29.25" customHeight="1">
      <c r="A613" s="178">
        <f t="shared" si="191"/>
        <v>610</v>
      </c>
      <c r="B613" s="11" t="s">
        <v>99</v>
      </c>
      <c r="C613" s="24" t="s">
        <v>2032</v>
      </c>
      <c r="D613" s="30" t="s">
        <v>2033</v>
      </c>
      <c r="E613" s="85"/>
      <c r="F613" s="12">
        <v>0</v>
      </c>
      <c r="G613" s="96">
        <v>11.7</v>
      </c>
      <c r="H613" s="13">
        <v>1</v>
      </c>
      <c r="I613" s="32">
        <v>2875.06</v>
      </c>
      <c r="J613" s="14">
        <v>0</v>
      </c>
      <c r="K613" s="14">
        <f>F613*Dane!$C$14+G613*Dane!$C$15+H613*Dane!$C$16</f>
        <v>424.09999999999997</v>
      </c>
      <c r="L613" s="41">
        <f>F613*Dane!$F$14+G613*Dane!$F$15+H613*Dane!$F$17</f>
        <v>63.5</v>
      </c>
      <c r="M613" s="41">
        <f>F613*Dane!$H$14+G613*Dane!$H$15+H613*Dane!$H$16+(F613+G613+H613)*Dane!$C$22</f>
        <v>914.39999999999986</v>
      </c>
      <c r="N613" s="15">
        <f t="shared" si="199"/>
        <v>4277.0599999999995</v>
      </c>
      <c r="O613" s="14">
        <f>IF(B613="W",N613*Dane!$D$2,N613*Dane!$H$2)</f>
        <v>855.41199999999992</v>
      </c>
      <c r="P613" s="14">
        <f t="shared" si="200"/>
        <v>5132.4719999999998</v>
      </c>
      <c r="Q613" s="14">
        <f>IF(B613="W",N613*Dane!$C$23,N613*Dane!$C$23)</f>
        <v>0</v>
      </c>
      <c r="R613" s="14">
        <f>IF(B613="W",(N613*Dane!$D$3)-Q613,(N613*Dane!$H$3)-Q613)</f>
        <v>0</v>
      </c>
      <c r="S613" s="14">
        <f t="shared" si="201"/>
        <v>5132.4719999999998</v>
      </c>
      <c r="T613" s="14">
        <f t="shared" si="202"/>
        <v>513.24720000000002</v>
      </c>
      <c r="U613" s="14">
        <f t="shared" si="203"/>
        <v>1026.4944</v>
      </c>
      <c r="V613" s="33">
        <f t="shared" si="204"/>
        <v>5645.7191999999995</v>
      </c>
      <c r="W613" s="34">
        <f t="shared" si="205"/>
        <v>6158.9663999999993</v>
      </c>
      <c r="X613" s="49">
        <v>7120</v>
      </c>
      <c r="Y613" s="159"/>
      <c r="Z613" s="35"/>
      <c r="AA613" s="160"/>
      <c r="AB613" s="89"/>
      <c r="AC613" s="17"/>
      <c r="AD613" s="17"/>
    </row>
    <row r="614" spans="1:30" ht="29.25" customHeight="1">
      <c r="A614" s="178">
        <f t="shared" si="191"/>
        <v>611</v>
      </c>
      <c r="B614" s="11" t="s">
        <v>99</v>
      </c>
      <c r="C614" s="24" t="s">
        <v>2034</v>
      </c>
      <c r="D614" s="30" t="s">
        <v>2035</v>
      </c>
      <c r="E614" s="85"/>
      <c r="F614" s="12">
        <v>0</v>
      </c>
      <c r="G614" s="96">
        <v>11.7</v>
      </c>
      <c r="H614" s="13">
        <v>1</v>
      </c>
      <c r="I614" s="32">
        <v>2841.02</v>
      </c>
      <c r="J614" s="14">
        <v>0</v>
      </c>
      <c r="K614" s="14">
        <f>F614*Dane!$C$14+G614*Dane!$C$15+H614*Dane!$C$16</f>
        <v>424.09999999999997</v>
      </c>
      <c r="L614" s="41">
        <f>F614*Dane!$F$14+G614*Dane!$F$15+H614*Dane!$F$17</f>
        <v>63.5</v>
      </c>
      <c r="M614" s="41">
        <f>F614*Dane!$H$14+G614*Dane!$H$15+H614*Dane!$H$16+(F614+G614+H614)*Dane!$C$22</f>
        <v>914.39999999999986</v>
      </c>
      <c r="N614" s="15">
        <f t="shared" si="199"/>
        <v>4243.0199999999995</v>
      </c>
      <c r="O614" s="14">
        <f>IF(B614="W",N614*Dane!$D$2,N614*Dane!$H$2)</f>
        <v>848.60399999999993</v>
      </c>
      <c r="P614" s="14">
        <f t="shared" si="200"/>
        <v>5091.6239999999998</v>
      </c>
      <c r="Q614" s="14">
        <f>IF(B614="W",N614*Dane!$C$23,N614*Dane!$C$23)</f>
        <v>0</v>
      </c>
      <c r="R614" s="14">
        <f>IF(B614="W",(N614*Dane!$D$3)-Q614,(N614*Dane!$H$3)-Q614)</f>
        <v>0</v>
      </c>
      <c r="S614" s="14">
        <f t="shared" si="201"/>
        <v>5091.6239999999998</v>
      </c>
      <c r="T614" s="14">
        <f t="shared" si="202"/>
        <v>509.16239999999999</v>
      </c>
      <c r="U614" s="14">
        <f t="shared" si="203"/>
        <v>1018.3248</v>
      </c>
      <c r="V614" s="33">
        <f t="shared" si="204"/>
        <v>5600.7864</v>
      </c>
      <c r="W614" s="34">
        <f t="shared" si="205"/>
        <v>6109.9488000000001</v>
      </c>
      <c r="X614" s="49">
        <v>6990</v>
      </c>
      <c r="Y614" s="159"/>
      <c r="Z614" s="35"/>
      <c r="AA614" s="160"/>
      <c r="AB614" s="89"/>
      <c r="AC614" s="17"/>
      <c r="AD614" s="17"/>
    </row>
    <row r="615" spans="1:30" ht="29.25" customHeight="1">
      <c r="A615" s="178">
        <f t="shared" si="191"/>
        <v>612</v>
      </c>
      <c r="B615" s="11" t="s">
        <v>99</v>
      </c>
      <c r="C615" s="24" t="s">
        <v>2036</v>
      </c>
      <c r="D615" s="30" t="s">
        <v>2037</v>
      </c>
      <c r="E615" s="85"/>
      <c r="F615" s="12">
        <v>0</v>
      </c>
      <c r="G615" s="96">
        <v>11.7</v>
      </c>
      <c r="H615" s="13">
        <v>1</v>
      </c>
      <c r="I615" s="32">
        <v>2875.39</v>
      </c>
      <c r="J615" s="14">
        <v>0</v>
      </c>
      <c r="K615" s="14">
        <f>F615*Dane!$C$14+G615*Dane!$C$15+H615*Dane!$C$16</f>
        <v>424.09999999999997</v>
      </c>
      <c r="L615" s="41">
        <f>F615*Dane!$F$14+G615*Dane!$F$15+H615*Dane!$F$17</f>
        <v>63.5</v>
      </c>
      <c r="M615" s="41">
        <f>F615*Dane!$H$14+G615*Dane!$H$15+H615*Dane!$H$16+(F615+G615+H615)*Dane!$C$22</f>
        <v>914.39999999999986</v>
      </c>
      <c r="N615" s="15">
        <f t="shared" si="199"/>
        <v>4277.3899999999994</v>
      </c>
      <c r="O615" s="14">
        <f>IF(B615="W",N615*Dane!$D$2,N615*Dane!$H$2)</f>
        <v>855.47799999999995</v>
      </c>
      <c r="P615" s="14">
        <f t="shared" si="200"/>
        <v>5132.8679999999995</v>
      </c>
      <c r="Q615" s="14">
        <f>IF(B615="W",N615*Dane!$C$23,N615*Dane!$C$23)</f>
        <v>0</v>
      </c>
      <c r="R615" s="14">
        <f>IF(B615="W",(N615*Dane!$D$3)-Q615,(N615*Dane!$H$3)-Q615)</f>
        <v>0</v>
      </c>
      <c r="S615" s="14">
        <f t="shared" si="201"/>
        <v>5132.8679999999995</v>
      </c>
      <c r="T615" s="14">
        <f t="shared" si="202"/>
        <v>513.28679999999997</v>
      </c>
      <c r="U615" s="14">
        <f t="shared" si="203"/>
        <v>1026.5735999999999</v>
      </c>
      <c r="V615" s="33">
        <f t="shared" si="204"/>
        <v>5646.1547999999993</v>
      </c>
      <c r="W615" s="34">
        <f t="shared" si="205"/>
        <v>6159.4415999999992</v>
      </c>
      <c r="X615" s="49">
        <v>7120</v>
      </c>
      <c r="Y615" s="159"/>
      <c r="Z615" s="35"/>
      <c r="AA615" s="160"/>
      <c r="AB615" s="89"/>
      <c r="AC615" s="17"/>
      <c r="AD615" s="17"/>
    </row>
    <row r="616" spans="1:30" ht="29.25" customHeight="1">
      <c r="A616" s="178">
        <f t="shared" si="191"/>
        <v>613</v>
      </c>
      <c r="B616" s="11" t="s">
        <v>99</v>
      </c>
      <c r="C616" s="24" t="s">
        <v>392</v>
      </c>
      <c r="D616" s="30" t="s">
        <v>737</v>
      </c>
      <c r="E616" s="85"/>
      <c r="F616" s="12">
        <v>0</v>
      </c>
      <c r="G616" s="13">
        <v>10</v>
      </c>
      <c r="H616" s="13">
        <v>0.75</v>
      </c>
      <c r="I616" s="32">
        <v>147.9555</v>
      </c>
      <c r="J616" s="14">
        <v>0</v>
      </c>
      <c r="K616" s="14">
        <f>F616*Dane!$C$14+G616*Dane!$C$15+H616*Dane!$C$16</f>
        <v>358.5</v>
      </c>
      <c r="L616" s="41">
        <f>F616*Dane!$F$14+G616*Dane!$F$15+H616*Dane!$F$17</f>
        <v>53.75</v>
      </c>
      <c r="M616" s="41">
        <f>F616*Dane!$H$14+G616*Dane!$H$15+H616*Dane!$H$16+(F616+G616+H616)*Dane!$C$22</f>
        <v>774</v>
      </c>
      <c r="N616" s="15">
        <f t="shared" si="197"/>
        <v>1334.2055</v>
      </c>
      <c r="O616" s="14">
        <f>IF(B616="W",N616*Dane!$D$2,N616*Dane!$H$2)</f>
        <v>266.84110000000004</v>
      </c>
      <c r="P616" s="14">
        <f t="shared" si="184"/>
        <v>1601.0466000000001</v>
      </c>
      <c r="Q616" s="14">
        <f>IF(B616="W",N616*Dane!$C$23,N616*Dane!$C$23)</f>
        <v>0</v>
      </c>
      <c r="R616" s="14">
        <f>IF(B616="W",(N616*Dane!$D$3)-Q616,(N616*Dane!$H$3)-Q616)</f>
        <v>0</v>
      </c>
      <c r="S616" s="14">
        <f t="shared" si="198"/>
        <v>1601.0466000000001</v>
      </c>
      <c r="T616" s="14">
        <f t="shared" si="185"/>
        <v>160.10466000000002</v>
      </c>
      <c r="U616" s="14">
        <f t="shared" si="186"/>
        <v>320.20932000000005</v>
      </c>
      <c r="V616" s="33">
        <f t="shared" si="187"/>
        <v>1761.1512600000001</v>
      </c>
      <c r="W616" s="34">
        <f t="shared" si="188"/>
        <v>1921.2559200000001</v>
      </c>
      <c r="X616" s="49">
        <v>5702</v>
      </c>
      <c r="Y616" s="159">
        <f>X616*Dane!$D$6</f>
        <v>855.3</v>
      </c>
      <c r="Z616" s="35">
        <f>X616*Dane!$D$7</f>
        <v>1710.6</v>
      </c>
      <c r="AA616" s="160">
        <f>X616*Dane!$D$8</f>
        <v>3421.2</v>
      </c>
      <c r="AB616" s="89"/>
      <c r="AC616" s="17"/>
      <c r="AD616" s="17"/>
    </row>
    <row r="617" spans="1:30" ht="29.25" customHeight="1">
      <c r="A617" s="178">
        <f t="shared" si="191"/>
        <v>614</v>
      </c>
      <c r="B617" s="11" t="s">
        <v>100</v>
      </c>
      <c r="C617" s="24" t="s">
        <v>393</v>
      </c>
      <c r="D617" s="36" t="s">
        <v>738</v>
      </c>
      <c r="E617" s="86"/>
      <c r="F617" s="12">
        <v>0</v>
      </c>
      <c r="G617" s="31">
        <v>0</v>
      </c>
      <c r="H617" s="31">
        <v>0</v>
      </c>
      <c r="I617" s="32">
        <v>2818.2</v>
      </c>
      <c r="J617" s="14">
        <v>0</v>
      </c>
      <c r="K617" s="14">
        <f>F617*Dane!$C$14+G617*Dane!$C$15+H617*Dane!$C$16</f>
        <v>0</v>
      </c>
      <c r="L617" s="41">
        <f>F617*Dane!$F$14+G617*Dane!$F$15+H617*Dane!$F$17</f>
        <v>0</v>
      </c>
      <c r="M617" s="41">
        <f>F617*Dane!$H$14+G617*Dane!$H$15+H617*Dane!$H$16+(F617+G617+H617)*Dane!$C$22</f>
        <v>0</v>
      </c>
      <c r="N617" s="15">
        <f t="shared" si="197"/>
        <v>2818.2</v>
      </c>
      <c r="O617" s="14">
        <f>IF(B617="W",N617*Dane!$D$2,N617*Dane!$H$2)</f>
        <v>563.64</v>
      </c>
      <c r="P617" s="14">
        <f t="shared" si="184"/>
        <v>3381.8399999999997</v>
      </c>
      <c r="Q617" s="14">
        <f>IF(B617="W",N617*Dane!$C$23,N617*Dane!$C$23)</f>
        <v>0</v>
      </c>
      <c r="R617" s="14">
        <f>IF(B617="W",(N617*Dane!$D$3)-Q617,(N617*Dane!$H$3)-Q617)</f>
        <v>0</v>
      </c>
      <c r="S617" s="14">
        <f t="shared" si="198"/>
        <v>3381.8399999999997</v>
      </c>
      <c r="T617" s="14">
        <f t="shared" si="185"/>
        <v>338.18399999999997</v>
      </c>
      <c r="U617" s="14">
        <f t="shared" si="186"/>
        <v>676.36799999999994</v>
      </c>
      <c r="V617" s="33">
        <f t="shared" si="187"/>
        <v>3720.0239999999994</v>
      </c>
      <c r="W617" s="34">
        <f t="shared" si="188"/>
        <v>4058.2079999999996</v>
      </c>
      <c r="X617" s="49">
        <v>4683</v>
      </c>
      <c r="Y617" s="159">
        <f>X617*Dane!$D$6</f>
        <v>702.44999999999993</v>
      </c>
      <c r="Z617" s="35"/>
      <c r="AA617" s="160"/>
      <c r="AB617" s="89"/>
      <c r="AC617" s="17"/>
      <c r="AD617" s="17"/>
    </row>
    <row r="618" spans="1:30" ht="29.25" customHeight="1">
      <c r="A618" s="178">
        <f t="shared" si="191"/>
        <v>615</v>
      </c>
      <c r="B618" s="11" t="s">
        <v>100</v>
      </c>
      <c r="C618" s="24" t="s">
        <v>1740</v>
      </c>
      <c r="D618" s="36" t="s">
        <v>609</v>
      </c>
      <c r="E618" s="86"/>
      <c r="F618" s="12">
        <v>0</v>
      </c>
      <c r="G618" s="31">
        <v>0</v>
      </c>
      <c r="H618" s="31">
        <v>0</v>
      </c>
      <c r="I618" s="32">
        <v>3487.5225</v>
      </c>
      <c r="J618" s="14">
        <v>0</v>
      </c>
      <c r="K618" s="14">
        <f>F618*Dane!$C$14+G618*Dane!$C$15+H618*Dane!$C$16</f>
        <v>0</v>
      </c>
      <c r="L618" s="41">
        <f>F618*Dane!$F$14+G618*Dane!$F$15+H618*Dane!$F$17</f>
        <v>0</v>
      </c>
      <c r="M618" s="41">
        <f>F618*Dane!$H$14+G618*Dane!$H$15+H618*Dane!$H$16+(F618+G618+H618)*Dane!$C$22</f>
        <v>0</v>
      </c>
      <c r="N618" s="15">
        <f>SUM(I618:M618)</f>
        <v>3487.5225</v>
      </c>
      <c r="O618" s="14">
        <f>IF(B618="W",N618*Dane!$D$2,N618*Dane!$H$2)</f>
        <v>697.50450000000001</v>
      </c>
      <c r="P618" s="14">
        <f t="shared" ref="P618:P624" si="206">SUM(N618:O618)</f>
        <v>4185.027</v>
      </c>
      <c r="Q618" s="14">
        <f>IF(B618="W",N618*Dane!$C$23,N618*Dane!$C$23)</f>
        <v>0</v>
      </c>
      <c r="R618" s="14">
        <f>IF(B618="W",(N618*Dane!$D$3)-Q618,(N618*Dane!$H$3)-Q618)</f>
        <v>0</v>
      </c>
      <c r="S618" s="14">
        <f>SUM(P618:R618)</f>
        <v>4185.027</v>
      </c>
      <c r="T618" s="14">
        <f t="shared" ref="T618:T624" si="207">S618*0.1</f>
        <v>418.5027</v>
      </c>
      <c r="U618" s="14">
        <f t="shared" ref="U618:U624" si="208">S618*0.2</f>
        <v>837.00540000000001</v>
      </c>
      <c r="V618" s="33">
        <f t="shared" ref="V618:V624" si="209">SUM(S618:T618)</f>
        <v>4603.5297</v>
      </c>
      <c r="W618" s="34">
        <f t="shared" ref="W618:W624" si="210">SUM(S618,U618)</f>
        <v>5022.0324000000001</v>
      </c>
      <c r="X618" s="49">
        <v>4394.2783499999996</v>
      </c>
      <c r="Y618" s="159"/>
      <c r="Z618" s="35"/>
      <c r="AA618" s="160"/>
      <c r="AB618" s="89"/>
      <c r="AC618" s="17"/>
      <c r="AD618" s="17"/>
    </row>
    <row r="619" spans="1:30" ht="29.25" customHeight="1">
      <c r="A619" s="178">
        <f t="shared" si="191"/>
        <v>616</v>
      </c>
      <c r="B619" s="11" t="s">
        <v>100</v>
      </c>
      <c r="C619" s="24" t="s">
        <v>1741</v>
      </c>
      <c r="D619" s="36" t="s">
        <v>610</v>
      </c>
      <c r="E619" s="86"/>
      <c r="F619" s="12">
        <v>0</v>
      </c>
      <c r="G619" s="31">
        <v>0</v>
      </c>
      <c r="H619" s="31">
        <v>0</v>
      </c>
      <c r="I619" s="32">
        <v>3487.5225</v>
      </c>
      <c r="J619" s="14">
        <v>0</v>
      </c>
      <c r="K619" s="14">
        <f>F619*Dane!$C$14+G619*Dane!$C$15+H619*Dane!$C$16</f>
        <v>0</v>
      </c>
      <c r="L619" s="41">
        <f>F619*Dane!$F$14+G619*Dane!$F$15+H619*Dane!$F$17</f>
        <v>0</v>
      </c>
      <c r="M619" s="41">
        <f>F619*Dane!$H$14+G619*Dane!$H$15+H619*Dane!$H$16+(F619+G619+H619)*Dane!$C$22</f>
        <v>0</v>
      </c>
      <c r="N619" s="15">
        <f>SUM(I619:M619)</f>
        <v>3487.5225</v>
      </c>
      <c r="O619" s="14">
        <f>IF(B619="W",N619*Dane!$D$2,N619*Dane!$H$2)</f>
        <v>697.50450000000001</v>
      </c>
      <c r="P619" s="14">
        <f t="shared" si="206"/>
        <v>4185.027</v>
      </c>
      <c r="Q619" s="14">
        <f>IF(B619="W",N619*Dane!$C$23,N619*Dane!$C$23)</f>
        <v>0</v>
      </c>
      <c r="R619" s="14">
        <f>IF(B619="W",(N619*Dane!$D$3)-Q619,(N619*Dane!$H$3)-Q619)</f>
        <v>0</v>
      </c>
      <c r="S619" s="14">
        <f>SUM(P619:R619)</f>
        <v>4185.027</v>
      </c>
      <c r="T619" s="14">
        <f t="shared" si="207"/>
        <v>418.5027</v>
      </c>
      <c r="U619" s="14">
        <f t="shared" si="208"/>
        <v>837.00540000000001</v>
      </c>
      <c r="V619" s="33">
        <f t="shared" si="209"/>
        <v>4603.5297</v>
      </c>
      <c r="W619" s="34">
        <f t="shared" si="210"/>
        <v>5022.0324000000001</v>
      </c>
      <c r="X619" s="49">
        <v>4394.2783499999996</v>
      </c>
      <c r="Y619" s="159"/>
      <c r="Z619" s="35"/>
      <c r="AA619" s="160"/>
      <c r="AB619" s="89"/>
      <c r="AC619" s="17"/>
      <c r="AD619" s="17"/>
    </row>
    <row r="620" spans="1:30" ht="29.25" customHeight="1">
      <c r="A620" s="178">
        <f t="shared" si="191"/>
        <v>617</v>
      </c>
      <c r="B620" s="11" t="s">
        <v>100</v>
      </c>
      <c r="C620" s="24" t="s">
        <v>869</v>
      </c>
      <c r="D620" s="36" t="s">
        <v>509</v>
      </c>
      <c r="E620" s="86"/>
      <c r="F620" s="12">
        <v>0</v>
      </c>
      <c r="G620" s="31">
        <v>0</v>
      </c>
      <c r="H620" s="31">
        <v>0</v>
      </c>
      <c r="I620" s="32">
        <v>10.870200000000001</v>
      </c>
      <c r="J620" s="14">
        <v>0</v>
      </c>
      <c r="K620" s="14">
        <f>F620*Dane!$C$14+G620*Dane!$C$15+H620*Dane!$C$16</f>
        <v>0</v>
      </c>
      <c r="L620" s="41">
        <f>F620*Dane!$F$14+G620*Dane!$F$15+H620*Dane!$F$17</f>
        <v>0</v>
      </c>
      <c r="M620" s="41">
        <f>F620*Dane!$H$14+G620*Dane!$H$15+H620*Dane!$H$16+(F620+G620+H620)*Dane!$C$22</f>
        <v>0</v>
      </c>
      <c r="N620" s="15">
        <f t="shared" si="197"/>
        <v>10.870200000000001</v>
      </c>
      <c r="O620" s="14">
        <f>IF(B620="W",N620*Dane!$D$2,N620*Dane!$H$2)</f>
        <v>2.1740400000000002</v>
      </c>
      <c r="P620" s="14">
        <f t="shared" si="206"/>
        <v>13.04424</v>
      </c>
      <c r="Q620" s="14">
        <f>IF(B620="W",N620*Dane!$C$23,N620*Dane!$C$23)</f>
        <v>0</v>
      </c>
      <c r="R620" s="14">
        <f>IF(B620="W",(N620*Dane!$D$3)-Q620,(N620*Dane!$H$3)-Q620)</f>
        <v>0</v>
      </c>
      <c r="S620" s="14">
        <f t="shared" si="198"/>
        <v>13.04424</v>
      </c>
      <c r="T620" s="14">
        <f t="shared" si="207"/>
        <v>1.304424</v>
      </c>
      <c r="U620" s="14">
        <f t="shared" si="208"/>
        <v>2.6088480000000001</v>
      </c>
      <c r="V620" s="33">
        <f t="shared" si="209"/>
        <v>14.348663999999999</v>
      </c>
      <c r="W620" s="34">
        <f t="shared" si="210"/>
        <v>15.653088</v>
      </c>
      <c r="X620" s="49">
        <v>15</v>
      </c>
      <c r="Y620" s="159"/>
      <c r="Z620" s="35"/>
      <c r="AA620" s="160"/>
      <c r="AB620" s="89"/>
      <c r="AC620" s="17"/>
      <c r="AD620" s="17"/>
    </row>
    <row r="621" spans="1:30" ht="29.25" customHeight="1">
      <c r="A621" s="178">
        <f t="shared" si="191"/>
        <v>618</v>
      </c>
      <c r="B621" s="11" t="s">
        <v>99</v>
      </c>
      <c r="C621" s="24" t="s">
        <v>1640</v>
      </c>
      <c r="D621" s="36" t="s">
        <v>1641</v>
      </c>
      <c r="E621" s="86"/>
      <c r="F621" s="12">
        <v>8</v>
      </c>
      <c r="G621" s="31">
        <v>3.1</v>
      </c>
      <c r="H621" s="31">
        <v>1</v>
      </c>
      <c r="I621" s="32">
        <v>4581.6383249999999</v>
      </c>
      <c r="J621" s="14">
        <v>0</v>
      </c>
      <c r="K621" s="14">
        <f>F621*Dane!$C$14+G621*Dane!$C$15+H621*Dane!$C$16</f>
        <v>404.3</v>
      </c>
      <c r="L621" s="41">
        <f>F621*Dane!$F$14+G621*Dane!$F$15+H621*Dane!$F$17</f>
        <v>140.5</v>
      </c>
      <c r="M621" s="41">
        <f>F621*Dane!$H$14+G621*Dane!$H$15+H621*Dane!$H$16+(F621+G621+H621)*Dane!$C$22</f>
        <v>871.19999999999993</v>
      </c>
      <c r="N621" s="15">
        <f t="shared" si="197"/>
        <v>5997.6383249999999</v>
      </c>
      <c r="O621" s="14">
        <f>IF(B621="W",N621*Dane!$D$2,N621*Dane!$H$2)</f>
        <v>1199.5276650000001</v>
      </c>
      <c r="P621" s="14">
        <f t="shared" si="206"/>
        <v>7197.1659899999995</v>
      </c>
      <c r="Q621" s="14">
        <f>IF(B621="W",N621*Dane!$C$23,N621*Dane!$C$23)</f>
        <v>0</v>
      </c>
      <c r="R621" s="14">
        <f>IF(B621="W",(N621*Dane!$D$3)-Q621,(N621*Dane!$H$3)-Q621)</f>
        <v>0</v>
      </c>
      <c r="S621" s="14">
        <f t="shared" si="198"/>
        <v>7197.1659899999995</v>
      </c>
      <c r="T621" s="14">
        <f t="shared" si="207"/>
        <v>719.71659899999997</v>
      </c>
      <c r="U621" s="14">
        <f t="shared" si="208"/>
        <v>1439.4331979999999</v>
      </c>
      <c r="V621" s="33">
        <f t="shared" si="209"/>
        <v>7916.8825889999998</v>
      </c>
      <c r="W621" s="34">
        <f t="shared" si="210"/>
        <v>8636.5991880000001</v>
      </c>
      <c r="X621" s="49">
        <v>9984</v>
      </c>
      <c r="Y621" s="159"/>
      <c r="Z621" s="35"/>
      <c r="AA621" s="160"/>
      <c r="AB621" s="89"/>
      <c r="AC621" s="17"/>
      <c r="AD621" s="17"/>
    </row>
    <row r="622" spans="1:30" ht="29.25" customHeight="1">
      <c r="A622" s="178">
        <f t="shared" si="191"/>
        <v>619</v>
      </c>
      <c r="B622" s="11" t="s">
        <v>99</v>
      </c>
      <c r="C622" s="24" t="s">
        <v>1817</v>
      </c>
      <c r="D622" s="36" t="s">
        <v>1816</v>
      </c>
      <c r="E622" s="86"/>
      <c r="F622" s="12">
        <v>0</v>
      </c>
      <c r="G622" s="31">
        <v>1.3</v>
      </c>
      <c r="H622" s="31">
        <v>0</v>
      </c>
      <c r="I622" s="32">
        <v>102.96495</v>
      </c>
      <c r="J622" s="14">
        <v>0</v>
      </c>
      <c r="K622" s="14">
        <f>F622*Dane!$C$14+G622*Dane!$C$15+H622*Dane!$C$16</f>
        <v>42.9</v>
      </c>
      <c r="L622" s="41">
        <f>F622*Dane!$F$14+G622*Dane!$F$15+H622*Dane!$F$17</f>
        <v>6.5</v>
      </c>
      <c r="M622" s="41">
        <f>F622*Dane!$H$14+G622*Dane!$H$15+H622*Dane!$H$16+(F622+G622+H622)*Dane!$C$22</f>
        <v>93.600000000000009</v>
      </c>
      <c r="N622" s="15">
        <f t="shared" si="197"/>
        <v>245.96494999999999</v>
      </c>
      <c r="O622" s="14">
        <f>IF(B622="W",N622*Dane!$D$2,N622*Dane!$H$2)</f>
        <v>49.192990000000002</v>
      </c>
      <c r="P622" s="14">
        <f t="shared" si="206"/>
        <v>295.15794</v>
      </c>
      <c r="Q622" s="14">
        <f>IF(B622="W",N622*Dane!$C$23,N622*Dane!$C$23)</f>
        <v>0</v>
      </c>
      <c r="R622" s="14">
        <f>IF(B622="W",(N622*Dane!$D$3)-Q622,(N622*Dane!$H$3)-Q622)</f>
        <v>0</v>
      </c>
      <c r="S622" s="14">
        <f t="shared" si="198"/>
        <v>295.15794</v>
      </c>
      <c r="T622" s="14">
        <f t="shared" si="207"/>
        <v>29.515794</v>
      </c>
      <c r="U622" s="14">
        <f t="shared" si="208"/>
        <v>59.031587999999999</v>
      </c>
      <c r="V622" s="33">
        <f t="shared" si="209"/>
        <v>324.67373399999997</v>
      </c>
      <c r="W622" s="34">
        <f t="shared" si="210"/>
        <v>354.189528</v>
      </c>
      <c r="X622" s="49">
        <v>414.49738708979993</v>
      </c>
      <c r="Y622" s="159">
        <f>X622*Dane!$D$6</f>
        <v>62.174608063469989</v>
      </c>
      <c r="Z622" s="35">
        <f>X622*Dane!$D$7</f>
        <v>124.34921612693998</v>
      </c>
      <c r="AA622" s="160">
        <f>X622*Dane!$D$8</f>
        <v>248.69843225387996</v>
      </c>
      <c r="AB622" s="89"/>
      <c r="AC622" s="17"/>
      <c r="AD622" s="17"/>
    </row>
    <row r="623" spans="1:30" ht="29.25" customHeight="1">
      <c r="A623" s="178">
        <f t="shared" si="191"/>
        <v>620</v>
      </c>
      <c r="B623" s="11" t="s">
        <v>100</v>
      </c>
      <c r="C623" s="24" t="s">
        <v>1624</v>
      </c>
      <c r="D623" s="36" t="s">
        <v>1625</v>
      </c>
      <c r="E623" s="86"/>
      <c r="F623" s="12">
        <v>0</v>
      </c>
      <c r="G623" s="31">
        <v>0</v>
      </c>
      <c r="H623" s="31">
        <v>0</v>
      </c>
      <c r="I623" s="32">
        <v>769.97249999999997</v>
      </c>
      <c r="J623" s="14">
        <v>0</v>
      </c>
      <c r="K623" s="14">
        <f>F623*Dane!$C$14+G623*Dane!$C$15+H623*Dane!$C$16</f>
        <v>0</v>
      </c>
      <c r="L623" s="41">
        <f>F623*Dane!$F$14+G623*Dane!$F$15+H623*Dane!$F$17</f>
        <v>0</v>
      </c>
      <c r="M623" s="41">
        <f>F623*Dane!$H$14+G623*Dane!$H$15+H623*Dane!$H$16+(F623+G623+H623)*Dane!$C$22</f>
        <v>0</v>
      </c>
      <c r="N623" s="15">
        <f t="shared" si="197"/>
        <v>769.97249999999997</v>
      </c>
      <c r="O623" s="14">
        <f>IF(B623="W",N623*Dane!$D$2,N623*Dane!$H$2)</f>
        <v>153.99450000000002</v>
      </c>
      <c r="P623" s="14">
        <f t="shared" si="206"/>
        <v>923.96699999999998</v>
      </c>
      <c r="Q623" s="14">
        <f>IF(B623="W",N623*Dane!$C$23,N623*Dane!$C$23)</f>
        <v>0</v>
      </c>
      <c r="R623" s="14">
        <f>IF(B623="W",(N623*Dane!$D$3)-Q623,(N623*Dane!$H$3)-Q623)</f>
        <v>0</v>
      </c>
      <c r="S623" s="14">
        <f t="shared" si="198"/>
        <v>923.96699999999998</v>
      </c>
      <c r="T623" s="14">
        <f t="shared" si="207"/>
        <v>92.39670000000001</v>
      </c>
      <c r="U623" s="14">
        <f t="shared" si="208"/>
        <v>184.79340000000002</v>
      </c>
      <c r="V623" s="33">
        <f t="shared" si="209"/>
        <v>1016.3637</v>
      </c>
      <c r="W623" s="34">
        <f t="shared" si="210"/>
        <v>1108.7604000000001</v>
      </c>
      <c r="X623" s="49">
        <v>1026</v>
      </c>
      <c r="Y623" s="159"/>
      <c r="Z623" s="35"/>
      <c r="AA623" s="160"/>
      <c r="AB623" s="89"/>
      <c r="AC623" s="17"/>
      <c r="AD623" s="17"/>
    </row>
    <row r="624" spans="1:30" ht="29.25" customHeight="1">
      <c r="A624" s="178">
        <f t="shared" si="191"/>
        <v>621</v>
      </c>
      <c r="B624" s="11" t="s">
        <v>100</v>
      </c>
      <c r="C624" s="24" t="s">
        <v>1742</v>
      </c>
      <c r="D624" s="36" t="s">
        <v>611</v>
      </c>
      <c r="E624" s="86"/>
      <c r="F624" s="12">
        <v>0</v>
      </c>
      <c r="G624" s="31">
        <v>0</v>
      </c>
      <c r="H624" s="31">
        <v>0</v>
      </c>
      <c r="I624" s="32">
        <v>6542.25</v>
      </c>
      <c r="J624" s="14">
        <v>0</v>
      </c>
      <c r="K624" s="14">
        <f>F624*Dane!$C$14+G624*Dane!$C$15+H624*Dane!$C$16</f>
        <v>0</v>
      </c>
      <c r="L624" s="41">
        <f>F624*Dane!$F$14+G624*Dane!$F$15+H624*Dane!$F$17</f>
        <v>0</v>
      </c>
      <c r="M624" s="41">
        <f>F624*Dane!$H$14+G624*Dane!$H$15+H624*Dane!$H$16+(F624+G624+H624)*Dane!$C$22</f>
        <v>0</v>
      </c>
      <c r="N624" s="15">
        <f>SUM(I624:M624)</f>
        <v>6542.25</v>
      </c>
      <c r="O624" s="14">
        <f>IF(B624="W",N624*Dane!$D$2,N624*Dane!$H$2)</f>
        <v>1308.45</v>
      </c>
      <c r="P624" s="14">
        <f t="shared" si="206"/>
        <v>7850.7</v>
      </c>
      <c r="Q624" s="14">
        <f>IF(B624="W",N624*Dane!$C$23,N624*Dane!$C$23)</f>
        <v>0</v>
      </c>
      <c r="R624" s="14">
        <f>IF(B624="W",(N624*Dane!$D$3)-Q624,(N624*Dane!$H$3)-Q624)</f>
        <v>0</v>
      </c>
      <c r="S624" s="14">
        <f>SUM(P624:R624)</f>
        <v>7850.7</v>
      </c>
      <c r="T624" s="14">
        <f t="shared" si="207"/>
        <v>785.07</v>
      </c>
      <c r="U624" s="14">
        <f t="shared" si="208"/>
        <v>1570.14</v>
      </c>
      <c r="V624" s="33">
        <f t="shared" si="209"/>
        <v>8635.77</v>
      </c>
      <c r="W624" s="34">
        <f t="shared" si="210"/>
        <v>9420.84</v>
      </c>
      <c r="X624" s="49">
        <v>10326</v>
      </c>
      <c r="Y624" s="159"/>
      <c r="Z624" s="35"/>
      <c r="AA624" s="160"/>
      <c r="AB624" s="89"/>
      <c r="AC624" s="17"/>
      <c r="AD624" s="17"/>
    </row>
    <row r="625" spans="1:30" ht="29.25" customHeight="1">
      <c r="A625" s="178">
        <f t="shared" si="191"/>
        <v>622</v>
      </c>
      <c r="B625" s="11" t="s">
        <v>99</v>
      </c>
      <c r="C625" s="24" t="s">
        <v>394</v>
      </c>
      <c r="D625" s="37" t="s">
        <v>739</v>
      </c>
      <c r="E625" s="87"/>
      <c r="F625" s="12">
        <v>0</v>
      </c>
      <c r="G625" s="13">
        <v>3</v>
      </c>
      <c r="H625" s="13">
        <v>0.5</v>
      </c>
      <c r="I625" s="32">
        <v>230.84077500000001</v>
      </c>
      <c r="J625" s="14">
        <v>0</v>
      </c>
      <c r="K625" s="14">
        <f>F625*Dane!$C$14+G625*Dane!$C$15+H625*Dane!$C$16</f>
        <v>118</v>
      </c>
      <c r="L625" s="41">
        <f>F625*Dane!$F$14+G625*Dane!$F$15+H625*Dane!$F$17</f>
        <v>17.5</v>
      </c>
      <c r="M625" s="41">
        <f>F625*Dane!$H$14+G625*Dane!$H$15+H625*Dane!$H$16+(F625+G625+H625)*Dane!$C$22</f>
        <v>252</v>
      </c>
      <c r="N625" s="15">
        <f t="shared" si="197"/>
        <v>618.34077500000001</v>
      </c>
      <c r="O625" s="14">
        <f>IF(B625="W",N625*Dane!$D$2,N625*Dane!$H$2)</f>
        <v>123.66815500000001</v>
      </c>
      <c r="P625" s="14">
        <f t="shared" si="184"/>
        <v>742.00892999999996</v>
      </c>
      <c r="Q625" s="14">
        <f>IF(B625="W",N625*Dane!$C$23,N625*Dane!$C$23)</f>
        <v>0</v>
      </c>
      <c r="R625" s="14">
        <f>IF(B625="W",(N625*Dane!$D$3)-Q625,(N625*Dane!$H$3)-Q625)</f>
        <v>0</v>
      </c>
      <c r="S625" s="14">
        <f t="shared" si="198"/>
        <v>742.00892999999996</v>
      </c>
      <c r="T625" s="14">
        <f t="shared" si="185"/>
        <v>74.200892999999994</v>
      </c>
      <c r="U625" s="14">
        <f t="shared" si="186"/>
        <v>148.40178599999999</v>
      </c>
      <c r="V625" s="33">
        <f t="shared" si="187"/>
        <v>816.20982299999991</v>
      </c>
      <c r="W625" s="34">
        <f t="shared" si="188"/>
        <v>890.41071599999998</v>
      </c>
      <c r="X625" s="49">
        <v>2243</v>
      </c>
      <c r="Y625" s="159">
        <f>X625*Dane!$D$6</f>
        <v>336.45</v>
      </c>
      <c r="Z625" s="35">
        <f>X625*Dane!$D$7</f>
        <v>672.9</v>
      </c>
      <c r="AA625" s="160">
        <f>X625*Dane!$D$8</f>
        <v>1345.8</v>
      </c>
      <c r="AB625" s="89"/>
      <c r="AC625" s="17"/>
      <c r="AD625" s="17"/>
    </row>
    <row r="626" spans="1:30" ht="29.25" customHeight="1">
      <c r="A626" s="178">
        <f t="shared" si="191"/>
        <v>623</v>
      </c>
      <c r="B626" s="11" t="s">
        <v>99</v>
      </c>
      <c r="C626" s="24" t="s">
        <v>395</v>
      </c>
      <c r="D626" s="30" t="s">
        <v>740</v>
      </c>
      <c r="E626" s="85"/>
      <c r="F626" s="12">
        <v>0</v>
      </c>
      <c r="G626" s="13">
        <v>3</v>
      </c>
      <c r="H626" s="13">
        <v>0</v>
      </c>
      <c r="I626" s="32">
        <v>185.05509000000001</v>
      </c>
      <c r="J626" s="14">
        <v>0</v>
      </c>
      <c r="K626" s="14">
        <f>F626*Dane!$C$14+G626*Dane!$C$15+H626*Dane!$C$16</f>
        <v>99</v>
      </c>
      <c r="L626" s="41">
        <f>F626*Dane!$F$14+G626*Dane!$F$15+H626*Dane!$F$17</f>
        <v>15</v>
      </c>
      <c r="M626" s="41">
        <f>F626*Dane!$H$14+G626*Dane!$H$15+H626*Dane!$H$16+(F626+G626+H626)*Dane!$C$22</f>
        <v>216</v>
      </c>
      <c r="N626" s="15">
        <f t="shared" si="197"/>
        <v>515.05509000000006</v>
      </c>
      <c r="O626" s="14">
        <f>IF(B626="W",N626*Dane!$D$2,N626*Dane!$H$2)</f>
        <v>103.01101800000002</v>
      </c>
      <c r="P626" s="14">
        <f t="shared" si="184"/>
        <v>618.0661080000001</v>
      </c>
      <c r="Q626" s="14">
        <f>IF(B626="W",N626*Dane!$C$23,N626*Dane!$C$23)</f>
        <v>0</v>
      </c>
      <c r="R626" s="14">
        <f>IF(B626="W",(N626*Dane!$D$3)-Q626,(N626*Dane!$H$3)-Q626)</f>
        <v>0</v>
      </c>
      <c r="S626" s="14">
        <f t="shared" si="198"/>
        <v>618.0661080000001</v>
      </c>
      <c r="T626" s="14">
        <f t="shared" si="185"/>
        <v>61.806610800000016</v>
      </c>
      <c r="U626" s="14">
        <f t="shared" si="186"/>
        <v>123.61322160000003</v>
      </c>
      <c r="V626" s="33">
        <f t="shared" si="187"/>
        <v>679.87271880000014</v>
      </c>
      <c r="W626" s="34">
        <f t="shared" si="188"/>
        <v>741.67932960000007</v>
      </c>
      <c r="X626" s="49">
        <v>2846</v>
      </c>
      <c r="Y626" s="159">
        <f>X626*Dane!$D$6</f>
        <v>426.9</v>
      </c>
      <c r="Z626" s="35">
        <f>X626*Dane!$D$7</f>
        <v>853.8</v>
      </c>
      <c r="AA626" s="160">
        <f>X626*Dane!$D$8</f>
        <v>1707.6</v>
      </c>
      <c r="AB626" s="89"/>
      <c r="AC626" s="17"/>
      <c r="AD626" s="17"/>
    </row>
    <row r="627" spans="1:30" ht="29.25" customHeight="1">
      <c r="A627" s="178">
        <f t="shared" si="191"/>
        <v>624</v>
      </c>
      <c r="B627" s="11" t="s">
        <v>99</v>
      </c>
      <c r="C627" s="24" t="s">
        <v>396</v>
      </c>
      <c r="D627" s="30" t="s">
        <v>741</v>
      </c>
      <c r="E627" s="85"/>
      <c r="F627" s="12">
        <v>0</v>
      </c>
      <c r="G627" s="13">
        <v>0</v>
      </c>
      <c r="H627" s="13">
        <v>0</v>
      </c>
      <c r="I627" s="32">
        <v>2606.2311</v>
      </c>
      <c r="J627" s="14">
        <v>0</v>
      </c>
      <c r="K627" s="14">
        <f>F627*Dane!$C$14+G627*Dane!$C$15+H627*Dane!$C$16</f>
        <v>0</v>
      </c>
      <c r="L627" s="41">
        <f>F627*Dane!$F$14+G627*Dane!$F$15+H627*Dane!$F$17</f>
        <v>0</v>
      </c>
      <c r="M627" s="41">
        <f>F627*Dane!$H$14+G627*Dane!$H$15+H627*Dane!$H$16+(F627+G627+H627)*Dane!$C$22</f>
        <v>0</v>
      </c>
      <c r="N627" s="15">
        <f t="shared" si="197"/>
        <v>2606.2311</v>
      </c>
      <c r="O627" s="14">
        <f>IF(B627="W",N627*Dane!$D$2,N627*Dane!$H$2)</f>
        <v>521.24621999999999</v>
      </c>
      <c r="P627" s="14">
        <f t="shared" si="184"/>
        <v>3127.47732</v>
      </c>
      <c r="Q627" s="14">
        <f>IF(B627="W",N627*Dane!$C$23,N627*Dane!$C$23)</f>
        <v>0</v>
      </c>
      <c r="R627" s="14">
        <f>IF(B627="W",(N627*Dane!$D$3)-Q627,(N627*Dane!$H$3)-Q627)</f>
        <v>0</v>
      </c>
      <c r="S627" s="14">
        <f t="shared" si="198"/>
        <v>3127.47732</v>
      </c>
      <c r="T627" s="14">
        <f t="shared" si="185"/>
        <v>312.74773200000004</v>
      </c>
      <c r="U627" s="14">
        <f t="shared" si="186"/>
        <v>625.49546400000008</v>
      </c>
      <c r="V627" s="33">
        <f t="shared" si="187"/>
        <v>3440.2250519999998</v>
      </c>
      <c r="W627" s="34">
        <f t="shared" si="188"/>
        <v>3752.972784</v>
      </c>
      <c r="X627" s="49">
        <v>6537</v>
      </c>
      <c r="Y627" s="159"/>
      <c r="Z627" s="35"/>
      <c r="AA627" s="160"/>
      <c r="AB627" s="89"/>
      <c r="AC627" s="17"/>
      <c r="AD627" s="17"/>
    </row>
    <row r="628" spans="1:30" ht="29.25" customHeight="1">
      <c r="A628" s="178">
        <f t="shared" si="191"/>
        <v>625</v>
      </c>
      <c r="B628" s="11" t="s">
        <v>99</v>
      </c>
      <c r="C628" s="24" t="s">
        <v>397</v>
      </c>
      <c r="D628" s="30" t="s">
        <v>741</v>
      </c>
      <c r="E628" s="85"/>
      <c r="F628" s="12">
        <v>0</v>
      </c>
      <c r="G628" s="13">
        <v>0</v>
      </c>
      <c r="H628" s="13">
        <v>0</v>
      </c>
      <c r="I628" s="32">
        <v>3521.22012</v>
      </c>
      <c r="J628" s="14">
        <v>0</v>
      </c>
      <c r="K628" s="14">
        <f>F628*Dane!$C$14+G628*Dane!$C$15+H628*Dane!$C$16</f>
        <v>0</v>
      </c>
      <c r="L628" s="41">
        <f>F628*Dane!$F$14+G628*Dane!$F$15+H628*Dane!$F$17</f>
        <v>0</v>
      </c>
      <c r="M628" s="41">
        <f>F628*Dane!$H$14+G628*Dane!$H$15+H628*Dane!$H$16+(F628+G628+H628)*Dane!$C$22</f>
        <v>0</v>
      </c>
      <c r="N628" s="15">
        <f t="shared" si="197"/>
        <v>3521.22012</v>
      </c>
      <c r="O628" s="14">
        <f>IF(B628="W",N628*Dane!$D$2,N628*Dane!$H$2)</f>
        <v>704.24402400000008</v>
      </c>
      <c r="P628" s="14">
        <f t="shared" si="184"/>
        <v>4225.4641439999996</v>
      </c>
      <c r="Q628" s="14">
        <f>IF(B628="W",N628*Dane!$C$23,N628*Dane!$C$23)</f>
        <v>0</v>
      </c>
      <c r="R628" s="14">
        <f>IF(B628="W",(N628*Dane!$D$3)-Q628,(N628*Dane!$H$3)-Q628)</f>
        <v>0</v>
      </c>
      <c r="S628" s="14">
        <f t="shared" si="198"/>
        <v>4225.4641439999996</v>
      </c>
      <c r="T628" s="14">
        <f t="shared" si="185"/>
        <v>422.5464144</v>
      </c>
      <c r="U628" s="14">
        <f t="shared" si="186"/>
        <v>845.09282880000001</v>
      </c>
      <c r="V628" s="33">
        <f t="shared" si="187"/>
        <v>4648.0105583999994</v>
      </c>
      <c r="W628" s="34">
        <f t="shared" si="188"/>
        <v>5070.5569727999991</v>
      </c>
      <c r="X628" s="49">
        <v>14679</v>
      </c>
      <c r="Y628" s="159"/>
      <c r="Z628" s="35"/>
      <c r="AA628" s="160"/>
      <c r="AB628" s="89"/>
      <c r="AC628" s="17"/>
      <c r="AD628" s="17"/>
    </row>
    <row r="629" spans="1:30" ht="29.25" customHeight="1">
      <c r="A629" s="178">
        <f t="shared" si="191"/>
        <v>626</v>
      </c>
      <c r="B629" s="11" t="s">
        <v>99</v>
      </c>
      <c r="C629" s="24" t="s">
        <v>1887</v>
      </c>
      <c r="D629" s="30" t="s">
        <v>1886</v>
      </c>
      <c r="E629" s="85"/>
      <c r="F629" s="12">
        <v>0</v>
      </c>
      <c r="G629" s="31">
        <v>0</v>
      </c>
      <c r="H629" s="31">
        <v>0</v>
      </c>
      <c r="I629" s="32">
        <v>4421.3532000000005</v>
      </c>
      <c r="J629" s="14">
        <v>0</v>
      </c>
      <c r="K629" s="14">
        <f>F629*Dane!$C$14+G629*Dane!$C$15+H629*Dane!$C$16</f>
        <v>0</v>
      </c>
      <c r="L629" s="41">
        <f>F629*Dane!$F$14+G629*Dane!$F$15+H629*Dane!$F$17</f>
        <v>0</v>
      </c>
      <c r="M629" s="41">
        <f>F629*Dane!$H$14+G629*Dane!$H$15+H629*Dane!$H$16+(F629+G629+H629)*Dane!$C$22</f>
        <v>0</v>
      </c>
      <c r="N629" s="15">
        <f t="shared" si="197"/>
        <v>4421.3532000000005</v>
      </c>
      <c r="O629" s="14">
        <f>IF(B629="W",N629*Dane!$D$2,N629*Dane!$H$2)</f>
        <v>884.27064000000018</v>
      </c>
      <c r="P629" s="14">
        <f>SUM(N629:O629)</f>
        <v>5305.6238400000002</v>
      </c>
      <c r="Q629" s="14">
        <f>IF(B629="W",N629*Dane!$C$23,N629*Dane!$C$23)</f>
        <v>0</v>
      </c>
      <c r="R629" s="14">
        <f>IF(B629="W",(N629*Dane!$D$3)-Q629,(N629*Dane!$H$3)-Q629)</f>
        <v>0</v>
      </c>
      <c r="S629" s="14">
        <f t="shared" si="198"/>
        <v>5305.6238400000002</v>
      </c>
      <c r="T629" s="14">
        <f>S629*0.1</f>
        <v>530.56238400000007</v>
      </c>
      <c r="U629" s="14">
        <f>S629*0.2</f>
        <v>1061.1247680000001</v>
      </c>
      <c r="V629" s="33">
        <f>SUM(S629:T629)</f>
        <v>5836.186224</v>
      </c>
      <c r="W629" s="34">
        <f>SUM(S629,U629)</f>
        <v>6366.7486079999999</v>
      </c>
      <c r="X629" s="49">
        <v>14679</v>
      </c>
      <c r="Y629" s="159"/>
      <c r="Z629" s="35"/>
      <c r="AA629" s="160"/>
      <c r="AB629" s="89"/>
      <c r="AC629" s="17"/>
      <c r="AD629" s="17"/>
    </row>
    <row r="630" spans="1:30" ht="29.25" customHeight="1">
      <c r="A630" s="178">
        <f t="shared" si="191"/>
        <v>627</v>
      </c>
      <c r="B630" s="11" t="s">
        <v>100</v>
      </c>
      <c r="C630" s="24" t="s">
        <v>398</v>
      </c>
      <c r="D630" s="36" t="s">
        <v>742</v>
      </c>
      <c r="E630" s="86"/>
      <c r="F630" s="12">
        <v>0</v>
      </c>
      <c r="G630" s="31">
        <v>0</v>
      </c>
      <c r="H630" s="31">
        <v>0</v>
      </c>
      <c r="I630" s="32">
        <v>2403.0439125000003</v>
      </c>
      <c r="J630" s="14">
        <v>0</v>
      </c>
      <c r="K630" s="14">
        <f>F630*Dane!$C$14+G630*Dane!$C$15+H630*Dane!$C$16</f>
        <v>0</v>
      </c>
      <c r="L630" s="41">
        <f>F630*Dane!$F$14+G630*Dane!$F$15+H630*Dane!$F$17</f>
        <v>0</v>
      </c>
      <c r="M630" s="41">
        <f>F630*Dane!$H$14+G630*Dane!$H$15+H630*Dane!$H$16+(F630+G630+H630)*Dane!$C$22</f>
        <v>0</v>
      </c>
      <c r="N630" s="15">
        <f t="shared" si="197"/>
        <v>2403.0439125000003</v>
      </c>
      <c r="O630" s="14">
        <f>IF(B630="W",N630*Dane!$D$2,N630*Dane!$H$2)</f>
        <v>480.60878250000007</v>
      </c>
      <c r="P630" s="14">
        <f t="shared" si="184"/>
        <v>2883.6526950000002</v>
      </c>
      <c r="Q630" s="14">
        <f>IF(B630="W",N630*Dane!$C$23,N630*Dane!$C$23)</f>
        <v>0</v>
      </c>
      <c r="R630" s="14">
        <f>IF(B630="W",(N630*Dane!$D$3)-Q630,(N630*Dane!$H$3)-Q630)</f>
        <v>0</v>
      </c>
      <c r="S630" s="14">
        <f t="shared" si="198"/>
        <v>2883.6526950000002</v>
      </c>
      <c r="T630" s="14">
        <f t="shared" si="185"/>
        <v>288.36526950000001</v>
      </c>
      <c r="U630" s="14">
        <f t="shared" si="186"/>
        <v>576.73053900000002</v>
      </c>
      <c r="V630" s="33">
        <f t="shared" si="187"/>
        <v>3172.0179645000003</v>
      </c>
      <c r="W630" s="34">
        <f t="shared" si="188"/>
        <v>3460.3832340000004</v>
      </c>
      <c r="X630" s="49">
        <v>7333</v>
      </c>
      <c r="Y630" s="159"/>
      <c r="Z630" s="35"/>
      <c r="AA630" s="160"/>
      <c r="AB630" s="89"/>
      <c r="AC630" s="17"/>
      <c r="AD630" s="17"/>
    </row>
    <row r="631" spans="1:30" ht="29.25" customHeight="1">
      <c r="A631" s="178">
        <f t="shared" si="191"/>
        <v>628</v>
      </c>
      <c r="B631" s="11" t="s">
        <v>100</v>
      </c>
      <c r="C631" s="24" t="s">
        <v>399</v>
      </c>
      <c r="D631" s="36" t="s">
        <v>743</v>
      </c>
      <c r="E631" s="86"/>
      <c r="F631" s="12">
        <v>0</v>
      </c>
      <c r="G631" s="31">
        <v>0</v>
      </c>
      <c r="H631" s="31">
        <v>0</v>
      </c>
      <c r="I631" s="32">
        <v>385.22680350000002</v>
      </c>
      <c r="J631" s="14">
        <v>0</v>
      </c>
      <c r="K631" s="14">
        <f>F631*Dane!$C$14+G631*Dane!$C$15+H631*Dane!$C$16</f>
        <v>0</v>
      </c>
      <c r="L631" s="41">
        <f>F631*Dane!$F$14+G631*Dane!$F$15+H631*Dane!$F$17</f>
        <v>0</v>
      </c>
      <c r="M631" s="41">
        <f>F631*Dane!$H$14+G631*Dane!$H$15+H631*Dane!$H$16+(F631+G631+H631)*Dane!$C$22</f>
        <v>0</v>
      </c>
      <c r="N631" s="15">
        <f t="shared" si="197"/>
        <v>385.22680350000002</v>
      </c>
      <c r="O631" s="14">
        <f>IF(B631="W",N631*Dane!$D$2,N631*Dane!$H$2)</f>
        <v>77.045360700000003</v>
      </c>
      <c r="P631" s="14">
        <f t="shared" si="184"/>
        <v>462.27216420000002</v>
      </c>
      <c r="Q631" s="14">
        <f>IF(B631="W",N631*Dane!$C$23,N631*Dane!$C$23)</f>
        <v>0</v>
      </c>
      <c r="R631" s="14">
        <f>IF(B631="W",(N631*Dane!$D$3)-Q631,(N631*Dane!$H$3)-Q631)</f>
        <v>0</v>
      </c>
      <c r="S631" s="14">
        <f t="shared" si="198"/>
        <v>462.27216420000002</v>
      </c>
      <c r="T631" s="14">
        <f t="shared" si="185"/>
        <v>46.227216420000005</v>
      </c>
      <c r="U631" s="14">
        <f t="shared" si="186"/>
        <v>92.45443284000001</v>
      </c>
      <c r="V631" s="33">
        <f t="shared" si="187"/>
        <v>508.49938062000001</v>
      </c>
      <c r="W631" s="34">
        <f t="shared" si="188"/>
        <v>554.72659704</v>
      </c>
      <c r="X631" s="49">
        <v>1175</v>
      </c>
      <c r="Y631" s="159"/>
      <c r="Z631" s="35"/>
      <c r="AA631" s="160"/>
      <c r="AB631" s="89"/>
      <c r="AC631" s="17"/>
      <c r="AD631" s="17"/>
    </row>
    <row r="632" spans="1:30" ht="29.25" customHeight="1">
      <c r="A632" s="178">
        <f t="shared" si="191"/>
        <v>629</v>
      </c>
      <c r="B632" s="11" t="s">
        <v>100</v>
      </c>
      <c r="C632" s="24" t="s">
        <v>400</v>
      </c>
      <c r="D632" s="36" t="s">
        <v>744</v>
      </c>
      <c r="E632" s="86"/>
      <c r="F632" s="12">
        <v>0</v>
      </c>
      <c r="G632" s="31">
        <v>0</v>
      </c>
      <c r="H632" s="31">
        <v>0</v>
      </c>
      <c r="I632" s="32">
        <v>732.9715470000001</v>
      </c>
      <c r="J632" s="14">
        <v>0</v>
      </c>
      <c r="K632" s="14">
        <f>F632*Dane!$C$14+G632*Dane!$C$15+H632*Dane!$C$16</f>
        <v>0</v>
      </c>
      <c r="L632" s="41">
        <f>F632*Dane!$F$14+G632*Dane!$F$15+H632*Dane!$F$17</f>
        <v>0</v>
      </c>
      <c r="M632" s="41">
        <f>F632*Dane!$H$14+G632*Dane!$H$15+H632*Dane!$H$16+(F632+G632+H632)*Dane!$C$22</f>
        <v>0</v>
      </c>
      <c r="N632" s="15">
        <f t="shared" si="197"/>
        <v>732.9715470000001</v>
      </c>
      <c r="O632" s="14">
        <f>IF(B632="W",N632*Dane!$D$2,N632*Dane!$H$2)</f>
        <v>146.59430940000001</v>
      </c>
      <c r="P632" s="14">
        <f t="shared" si="184"/>
        <v>879.56585640000014</v>
      </c>
      <c r="Q632" s="14">
        <f>IF(B632="W",N632*Dane!$C$23,N632*Dane!$C$23)</f>
        <v>0</v>
      </c>
      <c r="R632" s="14">
        <f>IF(B632="W",(N632*Dane!$D$3)-Q632,(N632*Dane!$H$3)-Q632)</f>
        <v>0</v>
      </c>
      <c r="S632" s="14">
        <f t="shared" si="198"/>
        <v>879.56585640000014</v>
      </c>
      <c r="T632" s="14">
        <f t="shared" si="185"/>
        <v>87.956585640000014</v>
      </c>
      <c r="U632" s="14">
        <f t="shared" si="186"/>
        <v>175.91317128000003</v>
      </c>
      <c r="V632" s="33">
        <f t="shared" si="187"/>
        <v>967.52244204000021</v>
      </c>
      <c r="W632" s="34">
        <f t="shared" si="188"/>
        <v>1055.4790276800002</v>
      </c>
      <c r="X632" s="49">
        <v>2237</v>
      </c>
      <c r="Y632" s="159"/>
      <c r="Z632" s="35"/>
      <c r="AA632" s="160"/>
      <c r="AB632" s="89"/>
      <c r="AC632" s="17"/>
      <c r="AD632" s="17"/>
    </row>
    <row r="633" spans="1:30" ht="29.25" customHeight="1">
      <c r="A633" s="178">
        <f t="shared" si="191"/>
        <v>630</v>
      </c>
      <c r="B633" s="11" t="s">
        <v>100</v>
      </c>
      <c r="C633" s="24" t="s">
        <v>401</v>
      </c>
      <c r="D633" s="36" t="s">
        <v>745</v>
      </c>
      <c r="E633" s="86"/>
      <c r="F633" s="12">
        <v>0</v>
      </c>
      <c r="G633" s="31">
        <v>0</v>
      </c>
      <c r="H633" s="31">
        <v>0</v>
      </c>
      <c r="I633" s="32">
        <v>8053.7110499999999</v>
      </c>
      <c r="J633" s="14">
        <v>0</v>
      </c>
      <c r="K633" s="14">
        <f>F633*Dane!$C$14+G633*Dane!$C$15+H633*Dane!$C$16</f>
        <v>0</v>
      </c>
      <c r="L633" s="41">
        <f>F633*Dane!$F$14+G633*Dane!$F$15+H633*Dane!$F$17</f>
        <v>0</v>
      </c>
      <c r="M633" s="41">
        <f>F633*Dane!$H$14+G633*Dane!$H$15+H633*Dane!$H$16+(F633+G633+H633)*Dane!$C$22</f>
        <v>0</v>
      </c>
      <c r="N633" s="15">
        <f t="shared" si="197"/>
        <v>8053.7110499999999</v>
      </c>
      <c r="O633" s="14">
        <f>IF(B633="W",N633*Dane!$D$2,N633*Dane!$H$2)</f>
        <v>1610.7422100000001</v>
      </c>
      <c r="P633" s="14">
        <f t="shared" si="184"/>
        <v>9664.4532600000002</v>
      </c>
      <c r="Q633" s="14">
        <f>IF(B633="W",N633*Dane!$C$23,N633*Dane!$C$23)</f>
        <v>0</v>
      </c>
      <c r="R633" s="14">
        <f>IF(B633="W",(N633*Dane!$D$3)-Q633,(N633*Dane!$H$3)-Q633)</f>
        <v>0</v>
      </c>
      <c r="S633" s="14">
        <f t="shared" si="198"/>
        <v>9664.4532600000002</v>
      </c>
      <c r="T633" s="14">
        <f t="shared" si="185"/>
        <v>966.44532600000002</v>
      </c>
      <c r="U633" s="14">
        <f t="shared" si="186"/>
        <v>1932.890652</v>
      </c>
      <c r="V633" s="33">
        <f t="shared" si="187"/>
        <v>10630.898585999999</v>
      </c>
      <c r="W633" s="34">
        <f t="shared" si="188"/>
        <v>11597.343912</v>
      </c>
      <c r="X633" s="49">
        <v>24577</v>
      </c>
      <c r="Y633" s="159"/>
      <c r="Z633" s="35"/>
      <c r="AA633" s="160"/>
      <c r="AB633" s="89"/>
      <c r="AC633" s="17"/>
      <c r="AD633" s="17"/>
    </row>
    <row r="634" spans="1:30" ht="29.25" customHeight="1">
      <c r="A634" s="178">
        <f t="shared" si="191"/>
        <v>631</v>
      </c>
      <c r="B634" s="11" t="s">
        <v>99</v>
      </c>
      <c r="C634" s="24" t="s">
        <v>402</v>
      </c>
      <c r="D634" s="30" t="s">
        <v>746</v>
      </c>
      <c r="E634" s="85"/>
      <c r="F634" s="12">
        <v>0</v>
      </c>
      <c r="G634" s="13">
        <v>1</v>
      </c>
      <c r="H634" s="13">
        <v>0</v>
      </c>
      <c r="I634" s="32">
        <v>10.769549999999999</v>
      </c>
      <c r="J634" s="14">
        <v>0</v>
      </c>
      <c r="K634" s="14">
        <f>F634*Dane!$C$14+G634*Dane!$C$15+H634*Dane!$C$16</f>
        <v>33</v>
      </c>
      <c r="L634" s="41">
        <f>F634*Dane!$F$14+G634*Dane!$F$15+H634*Dane!$F$17</f>
        <v>5</v>
      </c>
      <c r="M634" s="41">
        <f>F634*Dane!$H$14+G634*Dane!$H$15+H634*Dane!$H$16+(F634+G634+H634)*Dane!$C$22</f>
        <v>72</v>
      </c>
      <c r="N634" s="15">
        <f t="shared" si="197"/>
        <v>120.76955</v>
      </c>
      <c r="O634" s="14">
        <f>IF(B634="W",N634*Dane!$D$2,N634*Dane!$H$2)</f>
        <v>24.15391</v>
      </c>
      <c r="P634" s="14">
        <f t="shared" si="184"/>
        <v>144.92346000000001</v>
      </c>
      <c r="Q634" s="14">
        <f>IF(B634="W",N634*Dane!$C$23,N634*Dane!$C$23)</f>
        <v>0</v>
      </c>
      <c r="R634" s="14">
        <f>IF(B634="W",(N634*Dane!$D$3)-Q634,(N634*Dane!$H$3)-Q634)</f>
        <v>0</v>
      </c>
      <c r="S634" s="14">
        <f t="shared" si="198"/>
        <v>144.92346000000001</v>
      </c>
      <c r="T634" s="14">
        <f t="shared" si="185"/>
        <v>14.492346000000001</v>
      </c>
      <c r="U634" s="14">
        <f t="shared" si="186"/>
        <v>28.984692000000003</v>
      </c>
      <c r="V634" s="33">
        <f t="shared" si="187"/>
        <v>159.415806</v>
      </c>
      <c r="W634" s="34">
        <f t="shared" si="188"/>
        <v>173.908152</v>
      </c>
      <c r="X634" s="49">
        <v>378</v>
      </c>
      <c r="Y634" s="159">
        <f>X634*Dane!$D$6</f>
        <v>56.699999999999996</v>
      </c>
      <c r="Z634" s="35">
        <f>X634*Dane!$D$7</f>
        <v>113.39999999999999</v>
      </c>
      <c r="AA634" s="160">
        <f>X634*Dane!$D$8</f>
        <v>226.79999999999998</v>
      </c>
      <c r="AB634" s="89"/>
      <c r="AC634" s="17"/>
      <c r="AD634" s="17"/>
    </row>
    <row r="635" spans="1:30" ht="29.25" customHeight="1">
      <c r="A635" s="178">
        <f t="shared" si="191"/>
        <v>632</v>
      </c>
      <c r="B635" s="11" t="s">
        <v>99</v>
      </c>
      <c r="C635" s="24" t="s">
        <v>2038</v>
      </c>
      <c r="D635" s="30" t="s">
        <v>2039</v>
      </c>
      <c r="E635" s="85"/>
      <c r="F635" s="12">
        <v>0</v>
      </c>
      <c r="G635" s="13">
        <v>2.5</v>
      </c>
      <c r="H635" s="13">
        <v>1.5</v>
      </c>
      <c r="I635" s="32">
        <v>1872.63</v>
      </c>
      <c r="J635" s="14">
        <v>0</v>
      </c>
      <c r="K635" s="14">
        <f>F635*Dane!$C$14+G635*Dane!$C$15+H635*Dane!$C$16</f>
        <v>139.5</v>
      </c>
      <c r="L635" s="41">
        <f>F635*Dane!$F$14+G635*Dane!$F$15+H635*Dane!$F$17</f>
        <v>20</v>
      </c>
      <c r="M635" s="41">
        <f>F635*Dane!$H$14+G635*Dane!$H$15+H635*Dane!$H$16+(F635+G635+H635)*Dane!$C$22</f>
        <v>288</v>
      </c>
      <c r="N635" s="15">
        <f t="shared" ref="N635" si="211">SUM(I635:M635)</f>
        <v>2320.13</v>
      </c>
      <c r="O635" s="14">
        <f>IF(B635="W",N635*Dane!$D$2,N635*Dane!$H$2)</f>
        <v>464.02600000000007</v>
      </c>
      <c r="P635" s="14">
        <f t="shared" ref="P635" si="212">SUM(N635:O635)</f>
        <v>2784.1559999999999</v>
      </c>
      <c r="Q635" s="14">
        <f>IF(B635="W",N635*Dane!$C$23,N635*Dane!$C$23)</f>
        <v>0</v>
      </c>
      <c r="R635" s="14">
        <f>IF(B635="W",(N635*Dane!$D$3)-Q635,(N635*Dane!$H$3)-Q635)</f>
        <v>0</v>
      </c>
      <c r="S635" s="14">
        <f t="shared" ref="S635" si="213">SUM(P635:R635)</f>
        <v>2784.1559999999999</v>
      </c>
      <c r="T635" s="14">
        <f t="shared" ref="T635" si="214">S635*0.1</f>
        <v>278.41559999999998</v>
      </c>
      <c r="U635" s="14">
        <f t="shared" ref="U635" si="215">S635*0.2</f>
        <v>556.83119999999997</v>
      </c>
      <c r="V635" s="33">
        <f t="shared" ref="V635" si="216">SUM(S635:T635)</f>
        <v>3062.5715999999998</v>
      </c>
      <c r="W635" s="34">
        <f t="shared" ref="W635" si="217">SUM(S635,U635)</f>
        <v>3340.9872</v>
      </c>
      <c r="X635" s="49">
        <v>4320</v>
      </c>
      <c r="Y635" s="159"/>
      <c r="Z635" s="35"/>
      <c r="AA635" s="160"/>
      <c r="AB635" s="89"/>
      <c r="AC635" s="17"/>
      <c r="AD635" s="17"/>
    </row>
    <row r="636" spans="1:30" ht="29.25" customHeight="1">
      <c r="A636" s="178">
        <f t="shared" si="191"/>
        <v>633</v>
      </c>
      <c r="B636" s="11" t="s">
        <v>99</v>
      </c>
      <c r="C636" s="24" t="s">
        <v>403</v>
      </c>
      <c r="D636" s="30" t="s">
        <v>747</v>
      </c>
      <c r="E636" s="85"/>
      <c r="F636" s="12">
        <v>0</v>
      </c>
      <c r="G636" s="13">
        <v>2.5</v>
      </c>
      <c r="H636" s="13">
        <v>1</v>
      </c>
      <c r="I636" s="32">
        <v>298.17562500000003</v>
      </c>
      <c r="J636" s="14">
        <v>0</v>
      </c>
      <c r="K636" s="14">
        <f>F636*Dane!$C$14+G636*Dane!$C$15+H636*Dane!$C$16</f>
        <v>120.5</v>
      </c>
      <c r="L636" s="41">
        <f>F636*Dane!$F$14+G636*Dane!$F$15+H636*Dane!$F$17</f>
        <v>17.5</v>
      </c>
      <c r="M636" s="41">
        <f>F636*Dane!$H$14+G636*Dane!$H$15+H636*Dane!$H$16+(F636+G636+H636)*Dane!$C$22</f>
        <v>252</v>
      </c>
      <c r="N636" s="15">
        <f t="shared" si="197"/>
        <v>688.17562500000008</v>
      </c>
      <c r="O636" s="14">
        <f>IF(B636="W",N636*Dane!$D$2,N636*Dane!$H$2)</f>
        <v>137.63512500000002</v>
      </c>
      <c r="P636" s="14">
        <f t="shared" si="184"/>
        <v>825.8107500000001</v>
      </c>
      <c r="Q636" s="14">
        <f>IF(B636="W",N636*Dane!$C$23,N636*Dane!$C$23)</f>
        <v>0</v>
      </c>
      <c r="R636" s="14">
        <f>IF(B636="W",(N636*Dane!$D$3)-Q636,(N636*Dane!$H$3)-Q636)</f>
        <v>0</v>
      </c>
      <c r="S636" s="14">
        <f t="shared" si="198"/>
        <v>825.8107500000001</v>
      </c>
      <c r="T636" s="14">
        <f t="shared" si="185"/>
        <v>82.581075000000013</v>
      </c>
      <c r="U636" s="14">
        <f t="shared" si="186"/>
        <v>165.16215000000003</v>
      </c>
      <c r="V636" s="33">
        <f t="shared" si="187"/>
        <v>908.39182500000015</v>
      </c>
      <c r="W636" s="34">
        <f t="shared" si="188"/>
        <v>990.9729000000001</v>
      </c>
      <c r="X636" s="49">
        <v>2140</v>
      </c>
      <c r="Y636" s="159">
        <f>X636*Dane!$D$6</f>
        <v>321</v>
      </c>
      <c r="Z636" s="35">
        <f>X636*Dane!$D$7</f>
        <v>642</v>
      </c>
      <c r="AA636" s="160">
        <f>X636*Dane!$D$8</f>
        <v>1284</v>
      </c>
      <c r="AB636" s="89"/>
      <c r="AC636" s="17"/>
      <c r="AD636" s="17"/>
    </row>
    <row r="637" spans="1:30" ht="29.25" customHeight="1">
      <c r="A637" s="178">
        <f t="shared" si="191"/>
        <v>634</v>
      </c>
      <c r="B637" s="11" t="s">
        <v>99</v>
      </c>
      <c r="C637" s="24" t="s">
        <v>404</v>
      </c>
      <c r="D637" s="30" t="s">
        <v>748</v>
      </c>
      <c r="E637" s="85"/>
      <c r="F637" s="12">
        <v>0</v>
      </c>
      <c r="G637" s="13">
        <v>2</v>
      </c>
      <c r="H637" s="13">
        <v>0.5</v>
      </c>
      <c r="I637" s="32">
        <v>298.17562500000003</v>
      </c>
      <c r="J637" s="14">
        <v>0</v>
      </c>
      <c r="K637" s="14">
        <f>F637*Dane!$C$14+G637*Dane!$C$15+H637*Dane!$C$16</f>
        <v>85</v>
      </c>
      <c r="L637" s="41">
        <f>F637*Dane!$F$14+G637*Dane!$F$15+H637*Dane!$F$17</f>
        <v>12.5</v>
      </c>
      <c r="M637" s="41">
        <f>F637*Dane!$H$14+G637*Dane!$H$15+H637*Dane!$H$16+(F637+G637+H637)*Dane!$C$22</f>
        <v>180</v>
      </c>
      <c r="N637" s="15">
        <f t="shared" si="197"/>
        <v>575.67562500000008</v>
      </c>
      <c r="O637" s="14">
        <f>IF(B637="W",N637*Dane!$D$2,N637*Dane!$H$2)</f>
        <v>115.13512500000002</v>
      </c>
      <c r="P637" s="14">
        <f t="shared" si="184"/>
        <v>690.8107500000001</v>
      </c>
      <c r="Q637" s="14">
        <f>IF(B637="W",N637*Dane!$C$23,N637*Dane!$C$23)</f>
        <v>0</v>
      </c>
      <c r="R637" s="14">
        <f>IF(B637="W",(N637*Dane!$D$3)-Q637,(N637*Dane!$H$3)-Q637)</f>
        <v>0</v>
      </c>
      <c r="S637" s="14">
        <f t="shared" si="198"/>
        <v>690.8107500000001</v>
      </c>
      <c r="T637" s="14">
        <f t="shared" si="185"/>
        <v>69.081075000000013</v>
      </c>
      <c r="U637" s="14">
        <f t="shared" si="186"/>
        <v>138.16215000000003</v>
      </c>
      <c r="V637" s="33">
        <f t="shared" si="187"/>
        <v>759.89182500000015</v>
      </c>
      <c r="W637" s="34">
        <f t="shared" si="188"/>
        <v>828.9729000000001</v>
      </c>
      <c r="X637" s="49">
        <v>2140</v>
      </c>
      <c r="Y637" s="159">
        <f>X637*Dane!$D$6</f>
        <v>321</v>
      </c>
      <c r="Z637" s="35">
        <f>X637*Dane!$D$7</f>
        <v>642</v>
      </c>
      <c r="AA637" s="160">
        <f>X637*Dane!$D$8</f>
        <v>1284</v>
      </c>
      <c r="AB637" s="89"/>
      <c r="AC637" s="17"/>
      <c r="AD637" s="17"/>
    </row>
    <row r="638" spans="1:30" ht="29.25" customHeight="1">
      <c r="A638" s="178">
        <f t="shared" si="191"/>
        <v>635</v>
      </c>
      <c r="B638" s="11" t="s">
        <v>99</v>
      </c>
      <c r="C638" s="24" t="s">
        <v>405</v>
      </c>
      <c r="D638" s="30" t="s">
        <v>749</v>
      </c>
      <c r="E638" s="85"/>
      <c r="F638" s="12">
        <v>0</v>
      </c>
      <c r="G638" s="13">
        <v>1</v>
      </c>
      <c r="H638" s="13">
        <v>0</v>
      </c>
      <c r="I638" s="32">
        <v>385.03657500000003</v>
      </c>
      <c r="J638" s="14">
        <v>0</v>
      </c>
      <c r="K638" s="14">
        <f>F638*Dane!$C$14+G638*Dane!$C$15+H638*Dane!$C$16</f>
        <v>33</v>
      </c>
      <c r="L638" s="41">
        <f>F638*Dane!$F$14+G638*Dane!$F$15+H638*Dane!$F$17</f>
        <v>5</v>
      </c>
      <c r="M638" s="41">
        <f>F638*Dane!$H$14+G638*Dane!$H$15+H638*Dane!$H$16+(F638+G638+H638)*Dane!$C$22</f>
        <v>72</v>
      </c>
      <c r="N638" s="15">
        <f t="shared" si="197"/>
        <v>495.03657500000003</v>
      </c>
      <c r="O638" s="14">
        <f>IF(B638="W",N638*Dane!$D$2,N638*Dane!$H$2)</f>
        <v>99.007315000000006</v>
      </c>
      <c r="P638" s="14">
        <f t="shared" si="184"/>
        <v>594.04389000000003</v>
      </c>
      <c r="Q638" s="14">
        <f>IF(B638="W",N638*Dane!$C$23,N638*Dane!$C$23)</f>
        <v>0</v>
      </c>
      <c r="R638" s="14">
        <f>IF(B638="W",(N638*Dane!$D$3)-Q638,(N638*Dane!$H$3)-Q638)</f>
        <v>0</v>
      </c>
      <c r="S638" s="14">
        <f t="shared" si="198"/>
        <v>594.04389000000003</v>
      </c>
      <c r="T638" s="14">
        <f t="shared" si="185"/>
        <v>59.404389000000009</v>
      </c>
      <c r="U638" s="14">
        <f t="shared" si="186"/>
        <v>118.80877800000002</v>
      </c>
      <c r="V638" s="33">
        <f t="shared" si="187"/>
        <v>653.44827900000007</v>
      </c>
      <c r="W638" s="34">
        <f t="shared" si="188"/>
        <v>712.85266799999999</v>
      </c>
      <c r="X638" s="49">
        <v>4384</v>
      </c>
      <c r="Y638" s="159"/>
      <c r="Z638" s="35"/>
      <c r="AA638" s="160"/>
      <c r="AB638" s="89"/>
      <c r="AC638" s="17"/>
      <c r="AD638" s="17"/>
    </row>
    <row r="639" spans="1:30" ht="29.25" customHeight="1">
      <c r="A639" s="178">
        <f t="shared" si="191"/>
        <v>636</v>
      </c>
      <c r="B639" s="11" t="s">
        <v>99</v>
      </c>
      <c r="C639" s="24" t="s">
        <v>406</v>
      </c>
      <c r="D639" s="30" t="s">
        <v>750</v>
      </c>
      <c r="E639" s="85"/>
      <c r="F639" s="12">
        <v>0</v>
      </c>
      <c r="G639" s="13">
        <v>1</v>
      </c>
      <c r="H639" s="13">
        <v>0</v>
      </c>
      <c r="I639" s="32">
        <v>385.14729</v>
      </c>
      <c r="J639" s="14">
        <v>0</v>
      </c>
      <c r="K639" s="14">
        <f>F639*Dane!$C$14+G639*Dane!$C$15+H639*Dane!$C$16</f>
        <v>33</v>
      </c>
      <c r="L639" s="41">
        <f>F639*Dane!$F$14+G639*Dane!$F$15+H639*Dane!$F$17</f>
        <v>5</v>
      </c>
      <c r="M639" s="41">
        <f>F639*Dane!$H$14+G639*Dane!$H$15+H639*Dane!$H$16+(F639+G639+H639)*Dane!$C$22</f>
        <v>72</v>
      </c>
      <c r="N639" s="15">
        <f t="shared" si="197"/>
        <v>495.14729</v>
      </c>
      <c r="O639" s="14">
        <f>IF(B639="W",N639*Dane!$D$2,N639*Dane!$H$2)</f>
        <v>99.029458000000005</v>
      </c>
      <c r="P639" s="14">
        <f t="shared" si="184"/>
        <v>594.17674799999998</v>
      </c>
      <c r="Q639" s="14">
        <f>IF(B639="W",N639*Dane!$C$23,N639*Dane!$C$23)</f>
        <v>0</v>
      </c>
      <c r="R639" s="14">
        <f>IF(B639="W",(N639*Dane!$D$3)-Q639,(N639*Dane!$H$3)-Q639)</f>
        <v>0</v>
      </c>
      <c r="S639" s="14">
        <f t="shared" si="198"/>
        <v>594.17674799999998</v>
      </c>
      <c r="T639" s="14">
        <f t="shared" si="185"/>
        <v>59.4176748</v>
      </c>
      <c r="U639" s="14">
        <f t="shared" si="186"/>
        <v>118.8353496</v>
      </c>
      <c r="V639" s="33">
        <f t="shared" si="187"/>
        <v>653.59442279999996</v>
      </c>
      <c r="W639" s="34">
        <f t="shared" si="188"/>
        <v>713.01209759999995</v>
      </c>
      <c r="X639" s="49">
        <v>4384</v>
      </c>
      <c r="Y639" s="159"/>
      <c r="Z639" s="35"/>
      <c r="AA639" s="160"/>
      <c r="AB639" s="89"/>
      <c r="AC639" s="17"/>
      <c r="AD639" s="17"/>
    </row>
    <row r="640" spans="1:30" ht="29.25" customHeight="1">
      <c r="A640" s="178">
        <f t="shared" si="191"/>
        <v>637</v>
      </c>
      <c r="B640" s="11" t="s">
        <v>99</v>
      </c>
      <c r="C640" s="24" t="s">
        <v>407</v>
      </c>
      <c r="D640" s="30" t="s">
        <v>751</v>
      </c>
      <c r="E640" s="85"/>
      <c r="F640" s="12">
        <v>0</v>
      </c>
      <c r="G640" s="13">
        <v>1</v>
      </c>
      <c r="H640" s="13">
        <v>0</v>
      </c>
      <c r="I640" s="32">
        <v>385.07683499999996</v>
      </c>
      <c r="J640" s="14">
        <v>0</v>
      </c>
      <c r="K640" s="14">
        <f>F640*Dane!$C$14+G640*Dane!$C$15+H640*Dane!$C$16</f>
        <v>33</v>
      </c>
      <c r="L640" s="41">
        <f>F640*Dane!$F$14+G640*Dane!$F$15+H640*Dane!$F$17</f>
        <v>5</v>
      </c>
      <c r="M640" s="41">
        <f>F640*Dane!$H$14+G640*Dane!$H$15+H640*Dane!$H$16+(F640+G640+H640)*Dane!$C$22</f>
        <v>72</v>
      </c>
      <c r="N640" s="15">
        <f t="shared" si="197"/>
        <v>495.07683499999996</v>
      </c>
      <c r="O640" s="14">
        <f>IF(B640="W",N640*Dane!$D$2,N640*Dane!$H$2)</f>
        <v>99.015366999999998</v>
      </c>
      <c r="P640" s="14">
        <f t="shared" si="184"/>
        <v>594.09220199999993</v>
      </c>
      <c r="Q640" s="14">
        <f>IF(B640="W",N640*Dane!$C$23,N640*Dane!$C$23)</f>
        <v>0</v>
      </c>
      <c r="R640" s="14">
        <f>IF(B640="W",(N640*Dane!$D$3)-Q640,(N640*Dane!$H$3)-Q640)</f>
        <v>0</v>
      </c>
      <c r="S640" s="14">
        <f t="shared" si="198"/>
        <v>594.09220199999993</v>
      </c>
      <c r="T640" s="14">
        <f t="shared" si="185"/>
        <v>59.409220199999993</v>
      </c>
      <c r="U640" s="14">
        <f t="shared" si="186"/>
        <v>118.81844039999999</v>
      </c>
      <c r="V640" s="33">
        <f t="shared" si="187"/>
        <v>653.50142219999998</v>
      </c>
      <c r="W640" s="34">
        <f t="shared" si="188"/>
        <v>712.91064239999992</v>
      </c>
      <c r="X640" s="49">
        <v>4384</v>
      </c>
      <c r="Y640" s="159"/>
      <c r="Z640" s="35"/>
      <c r="AA640" s="160"/>
      <c r="AB640" s="89"/>
      <c r="AC640" s="17"/>
      <c r="AD640" s="17"/>
    </row>
    <row r="641" spans="1:30" ht="29.25" customHeight="1">
      <c r="A641" s="178">
        <f t="shared" si="191"/>
        <v>638</v>
      </c>
      <c r="B641" s="11" t="s">
        <v>99</v>
      </c>
      <c r="C641" s="24" t="s">
        <v>408</v>
      </c>
      <c r="D641" s="30" t="s">
        <v>752</v>
      </c>
      <c r="E641" s="85"/>
      <c r="F641" s="12">
        <v>0</v>
      </c>
      <c r="G641" s="13">
        <v>2.5</v>
      </c>
      <c r="H641" s="13">
        <v>0.5</v>
      </c>
      <c r="I641" s="32">
        <v>695.39085</v>
      </c>
      <c r="J641" s="14">
        <v>0</v>
      </c>
      <c r="K641" s="14">
        <f>F641*Dane!$C$14+G641*Dane!$C$15+H641*Dane!$C$16</f>
        <v>101.5</v>
      </c>
      <c r="L641" s="41">
        <f>F641*Dane!$F$14+G641*Dane!$F$15+H641*Dane!$F$17</f>
        <v>15</v>
      </c>
      <c r="M641" s="41">
        <f>F641*Dane!$H$14+G641*Dane!$H$15+H641*Dane!$H$16+(F641+G641+H641)*Dane!$C$22</f>
        <v>216</v>
      </c>
      <c r="N641" s="15">
        <f t="shared" si="197"/>
        <v>1027.89085</v>
      </c>
      <c r="O641" s="14">
        <f>IF(B641="W",N641*Dane!$D$2,N641*Dane!$H$2)</f>
        <v>205.57817</v>
      </c>
      <c r="P641" s="14">
        <f t="shared" si="184"/>
        <v>1233.46902</v>
      </c>
      <c r="Q641" s="14">
        <f>IF(B641="W",N641*Dane!$C$23,N641*Dane!$C$23)</f>
        <v>0</v>
      </c>
      <c r="R641" s="14">
        <f>IF(B641="W",(N641*Dane!$D$3)-Q641,(N641*Dane!$H$3)-Q641)</f>
        <v>0</v>
      </c>
      <c r="S641" s="14">
        <f t="shared" si="198"/>
        <v>1233.46902</v>
      </c>
      <c r="T641" s="14">
        <f t="shared" si="185"/>
        <v>123.346902</v>
      </c>
      <c r="U641" s="14">
        <f t="shared" si="186"/>
        <v>246.693804</v>
      </c>
      <c r="V641" s="33">
        <f t="shared" si="187"/>
        <v>1356.815922</v>
      </c>
      <c r="W641" s="34">
        <f t="shared" si="188"/>
        <v>1480.162824</v>
      </c>
      <c r="X641" s="49">
        <v>5436</v>
      </c>
      <c r="Y641" s="159">
        <f>X641*Dane!$D$6</f>
        <v>815.4</v>
      </c>
      <c r="Z641" s="35">
        <f>X641*Dane!$D$7</f>
        <v>1630.8</v>
      </c>
      <c r="AA641" s="160">
        <f>X641*Dane!$D$8</f>
        <v>3261.6</v>
      </c>
      <c r="AB641" s="89"/>
      <c r="AC641" s="17"/>
      <c r="AD641" s="17"/>
    </row>
    <row r="642" spans="1:30" ht="29.25" customHeight="1">
      <c r="A642" s="178">
        <f t="shared" si="191"/>
        <v>639</v>
      </c>
      <c r="B642" s="11" t="s">
        <v>99</v>
      </c>
      <c r="C642" s="24" t="s">
        <v>409</v>
      </c>
      <c r="D642" s="30" t="s">
        <v>753</v>
      </c>
      <c r="E642" s="85"/>
      <c r="F642" s="12">
        <v>0</v>
      </c>
      <c r="G642" s="13">
        <v>2.5</v>
      </c>
      <c r="H642" s="13">
        <v>0.5</v>
      </c>
      <c r="I642" s="32">
        <v>689.03983500000004</v>
      </c>
      <c r="J642" s="14">
        <v>0</v>
      </c>
      <c r="K642" s="14">
        <f>F642*Dane!$C$14+G642*Dane!$C$15+H642*Dane!$C$16</f>
        <v>101.5</v>
      </c>
      <c r="L642" s="41">
        <f>F642*Dane!$F$14+G642*Dane!$F$15+H642*Dane!$F$17</f>
        <v>15</v>
      </c>
      <c r="M642" s="41">
        <f>F642*Dane!$H$14+G642*Dane!$H$15+H642*Dane!$H$16+(F642+G642+H642)*Dane!$C$22</f>
        <v>216</v>
      </c>
      <c r="N642" s="15">
        <f t="shared" si="197"/>
        <v>1021.539835</v>
      </c>
      <c r="O642" s="14">
        <f>IF(B642="W",N642*Dane!$D$2,N642*Dane!$H$2)</f>
        <v>204.30796700000002</v>
      </c>
      <c r="P642" s="14">
        <f t="shared" si="184"/>
        <v>1225.847802</v>
      </c>
      <c r="Q642" s="14">
        <f>IF(B642="W",N642*Dane!$C$23,N642*Dane!$C$23)</f>
        <v>0</v>
      </c>
      <c r="R642" s="14">
        <f>IF(B642="W",(N642*Dane!$D$3)-Q642,(N642*Dane!$H$3)-Q642)</f>
        <v>0</v>
      </c>
      <c r="S642" s="14">
        <f t="shared" si="198"/>
        <v>1225.847802</v>
      </c>
      <c r="T642" s="14">
        <f t="shared" si="185"/>
        <v>122.58478020000001</v>
      </c>
      <c r="U642" s="14">
        <f t="shared" si="186"/>
        <v>245.16956040000002</v>
      </c>
      <c r="V642" s="33">
        <f t="shared" si="187"/>
        <v>1348.4325822000001</v>
      </c>
      <c r="W642" s="34">
        <f t="shared" si="188"/>
        <v>1471.0173623999999</v>
      </c>
      <c r="X642" s="49">
        <v>5996</v>
      </c>
      <c r="Y642" s="159"/>
      <c r="Z642" s="35"/>
      <c r="AA642" s="160"/>
      <c r="AB642" s="89"/>
      <c r="AC642" s="17"/>
      <c r="AD642" s="17"/>
    </row>
    <row r="643" spans="1:30" ht="29.25" customHeight="1">
      <c r="A643" s="178">
        <f t="shared" si="191"/>
        <v>640</v>
      </c>
      <c r="B643" s="11" t="s">
        <v>99</v>
      </c>
      <c r="C643" s="24" t="s">
        <v>410</v>
      </c>
      <c r="D643" s="30" t="s">
        <v>754</v>
      </c>
      <c r="E643" s="85"/>
      <c r="F643" s="12">
        <v>0</v>
      </c>
      <c r="G643" s="13">
        <v>2</v>
      </c>
      <c r="H643" s="13">
        <v>0.5</v>
      </c>
      <c r="I643" s="32">
        <v>689.15055000000007</v>
      </c>
      <c r="J643" s="14">
        <v>0</v>
      </c>
      <c r="K643" s="14">
        <f>F643*Dane!$C$14+G643*Dane!$C$15+H643*Dane!$C$16</f>
        <v>85</v>
      </c>
      <c r="L643" s="41">
        <f>F643*Dane!$F$14+G643*Dane!$F$15+H643*Dane!$F$17</f>
        <v>12.5</v>
      </c>
      <c r="M643" s="41">
        <f>F643*Dane!$H$14+G643*Dane!$H$15+H643*Dane!$H$16+(F643+G643+H643)*Dane!$C$22</f>
        <v>180</v>
      </c>
      <c r="N643" s="15">
        <f t="shared" si="197"/>
        <v>966.65055000000007</v>
      </c>
      <c r="O643" s="14">
        <f>IF(B643="W",N643*Dane!$D$2,N643*Dane!$H$2)</f>
        <v>193.33011000000002</v>
      </c>
      <c r="P643" s="14">
        <f t="shared" si="184"/>
        <v>1159.9806600000002</v>
      </c>
      <c r="Q643" s="14">
        <f>IF(B643="W",N643*Dane!$C$23,N643*Dane!$C$23)</f>
        <v>0</v>
      </c>
      <c r="R643" s="14">
        <f>IF(B643="W",(N643*Dane!$D$3)-Q643,(N643*Dane!$H$3)-Q643)</f>
        <v>0</v>
      </c>
      <c r="S643" s="14">
        <f t="shared" si="198"/>
        <v>1159.9806600000002</v>
      </c>
      <c r="T643" s="14">
        <f t="shared" si="185"/>
        <v>115.99806600000002</v>
      </c>
      <c r="U643" s="14">
        <f t="shared" si="186"/>
        <v>231.99613200000005</v>
      </c>
      <c r="V643" s="33">
        <f t="shared" si="187"/>
        <v>1275.9787260000003</v>
      </c>
      <c r="W643" s="34">
        <f t="shared" si="188"/>
        <v>1391.9767920000002</v>
      </c>
      <c r="X643" s="49">
        <v>3573</v>
      </c>
      <c r="Y643" s="159">
        <f>X643*Dane!$D$6</f>
        <v>535.94999999999993</v>
      </c>
      <c r="Z643" s="35">
        <f>X643*Dane!$D$7</f>
        <v>1071.8999999999999</v>
      </c>
      <c r="AA643" s="160">
        <f>X643*Dane!$D$8</f>
        <v>2143.7999999999997</v>
      </c>
      <c r="AB643" s="89"/>
      <c r="AC643" s="17"/>
      <c r="AD643" s="17"/>
    </row>
    <row r="644" spans="1:30" ht="29.25" customHeight="1">
      <c r="A644" s="178">
        <f t="shared" si="191"/>
        <v>641</v>
      </c>
      <c r="B644" s="11" t="s">
        <v>99</v>
      </c>
      <c r="C644" s="24" t="s">
        <v>411</v>
      </c>
      <c r="D644" s="30" t="s">
        <v>755</v>
      </c>
      <c r="E644" s="85"/>
      <c r="F644" s="12">
        <v>0</v>
      </c>
      <c r="G644" s="13">
        <v>1.5</v>
      </c>
      <c r="H644" s="13">
        <v>0.5</v>
      </c>
      <c r="I644" s="32">
        <v>147.220755</v>
      </c>
      <c r="J644" s="14">
        <v>0</v>
      </c>
      <c r="K644" s="14">
        <f>F644*Dane!$C$14+G644*Dane!$C$15+H644*Dane!$C$16</f>
        <v>68.5</v>
      </c>
      <c r="L644" s="41">
        <f>F644*Dane!$F$14+G644*Dane!$F$15+H644*Dane!$F$17</f>
        <v>10</v>
      </c>
      <c r="M644" s="41">
        <f>F644*Dane!$H$14+G644*Dane!$H$15+H644*Dane!$H$16+(F644+G644+H644)*Dane!$C$22</f>
        <v>144</v>
      </c>
      <c r="N644" s="15">
        <f t="shared" si="197"/>
        <v>369.720755</v>
      </c>
      <c r="O644" s="14">
        <f>IF(B644="W",N644*Dane!$D$2,N644*Dane!$H$2)</f>
        <v>73.944151000000005</v>
      </c>
      <c r="P644" s="14">
        <f t="shared" si="184"/>
        <v>443.66490599999997</v>
      </c>
      <c r="Q644" s="14">
        <f>IF(B644="W",N644*Dane!$C$23,N644*Dane!$C$23)</f>
        <v>0</v>
      </c>
      <c r="R644" s="14">
        <f>IF(B644="W",(N644*Dane!$D$3)-Q644,(N644*Dane!$H$3)-Q644)</f>
        <v>0</v>
      </c>
      <c r="S644" s="14">
        <f t="shared" si="198"/>
        <v>443.66490599999997</v>
      </c>
      <c r="T644" s="14">
        <f t="shared" si="185"/>
        <v>44.366490599999999</v>
      </c>
      <c r="U644" s="14">
        <f t="shared" si="186"/>
        <v>88.732981199999998</v>
      </c>
      <c r="V644" s="33">
        <f t="shared" si="187"/>
        <v>488.03139659999999</v>
      </c>
      <c r="W644" s="34">
        <f t="shared" si="188"/>
        <v>532.39788720000001</v>
      </c>
      <c r="X644" s="49">
        <v>3205</v>
      </c>
      <c r="Y644" s="159">
        <f>X644*Dane!$D$6</f>
        <v>480.75</v>
      </c>
      <c r="Z644" s="35">
        <f>X644*Dane!$D$7</f>
        <v>961.5</v>
      </c>
      <c r="AA644" s="160">
        <f>X644*Dane!$D$8</f>
        <v>1923</v>
      </c>
      <c r="AB644" s="89"/>
      <c r="AC644" s="17"/>
      <c r="AD644" s="17"/>
    </row>
    <row r="645" spans="1:30" ht="29.25" customHeight="1">
      <c r="A645" s="178">
        <f t="shared" si="191"/>
        <v>642</v>
      </c>
      <c r="B645" s="11" t="s">
        <v>99</v>
      </c>
      <c r="C645" s="24" t="s">
        <v>412</v>
      </c>
      <c r="D645" s="30" t="s">
        <v>756</v>
      </c>
      <c r="E645" s="85"/>
      <c r="F645" s="12">
        <v>0</v>
      </c>
      <c r="G645" s="13">
        <v>1.5</v>
      </c>
      <c r="H645" s="13">
        <v>0</v>
      </c>
      <c r="I645" s="32">
        <v>13.4871</v>
      </c>
      <c r="J645" s="14">
        <v>0</v>
      </c>
      <c r="K645" s="14">
        <f>F645*Dane!$C$14+G645*Dane!$C$15+H645*Dane!$C$16</f>
        <v>49.5</v>
      </c>
      <c r="L645" s="41">
        <f>F645*Dane!$F$14+G645*Dane!$F$15+H645*Dane!$F$17</f>
        <v>7.5</v>
      </c>
      <c r="M645" s="41">
        <f>F645*Dane!$H$14+G645*Dane!$H$15+H645*Dane!$H$16+(F645+G645+H645)*Dane!$C$22</f>
        <v>108</v>
      </c>
      <c r="N645" s="15">
        <f t="shared" si="197"/>
        <v>178.4871</v>
      </c>
      <c r="O645" s="14">
        <f>IF(B645="W",N645*Dane!$D$2,N645*Dane!$H$2)</f>
        <v>35.697420000000001</v>
      </c>
      <c r="P645" s="14">
        <f t="shared" si="184"/>
        <v>214.18451999999999</v>
      </c>
      <c r="Q645" s="14">
        <f>IF(B645="W",N645*Dane!$C$23,N645*Dane!$C$23)</f>
        <v>0</v>
      </c>
      <c r="R645" s="14">
        <f>IF(B645="W",(N645*Dane!$D$3)-Q645,(N645*Dane!$H$3)-Q645)</f>
        <v>0</v>
      </c>
      <c r="S645" s="14">
        <f t="shared" si="198"/>
        <v>214.18451999999999</v>
      </c>
      <c r="T645" s="14">
        <f t="shared" si="185"/>
        <v>21.418452000000002</v>
      </c>
      <c r="U645" s="14">
        <f t="shared" si="186"/>
        <v>42.836904000000004</v>
      </c>
      <c r="V645" s="33">
        <f t="shared" si="187"/>
        <v>235.60297199999999</v>
      </c>
      <c r="W645" s="34">
        <f t="shared" si="188"/>
        <v>257.02142400000002</v>
      </c>
      <c r="X645" s="49">
        <v>1118</v>
      </c>
      <c r="Y645" s="159">
        <f>X645*Dane!$D$6</f>
        <v>167.7</v>
      </c>
      <c r="Z645" s="35">
        <f>X645*Dane!$D$7</f>
        <v>335.4</v>
      </c>
      <c r="AA645" s="160">
        <f>X645*Dane!$D$8</f>
        <v>670.8</v>
      </c>
      <c r="AB645" s="89"/>
      <c r="AC645" s="17"/>
      <c r="AD645" s="17"/>
    </row>
    <row r="646" spans="1:30" ht="29.25" customHeight="1">
      <c r="A646" s="178">
        <f t="shared" si="191"/>
        <v>643</v>
      </c>
      <c r="B646" s="11" t="s">
        <v>99</v>
      </c>
      <c r="C646" s="24" t="s">
        <v>413</v>
      </c>
      <c r="D646" s="30" t="s">
        <v>757</v>
      </c>
      <c r="E646" s="85"/>
      <c r="F646" s="12">
        <v>0</v>
      </c>
      <c r="G646" s="13">
        <v>2</v>
      </c>
      <c r="H646" s="13">
        <v>0</v>
      </c>
      <c r="I646" s="32">
        <v>12.430275</v>
      </c>
      <c r="J646" s="14">
        <v>0</v>
      </c>
      <c r="K646" s="14">
        <f>F646*Dane!$C$14+G646*Dane!$C$15+H646*Dane!$C$16</f>
        <v>66</v>
      </c>
      <c r="L646" s="41">
        <f>F646*Dane!$F$14+G646*Dane!$F$15+H646*Dane!$F$17</f>
        <v>10</v>
      </c>
      <c r="M646" s="41">
        <f>F646*Dane!$H$14+G646*Dane!$H$15+H646*Dane!$H$16+(F646+G646+H646)*Dane!$C$22</f>
        <v>144</v>
      </c>
      <c r="N646" s="15">
        <f t="shared" si="197"/>
        <v>232.43027499999999</v>
      </c>
      <c r="O646" s="14">
        <f>IF(B646="W",N646*Dane!$D$2,N646*Dane!$H$2)</f>
        <v>46.486055</v>
      </c>
      <c r="P646" s="14">
        <f t="shared" ref="P646:P662" si="218">SUM(N646:O646)</f>
        <v>278.91633000000002</v>
      </c>
      <c r="Q646" s="14">
        <f>IF(B646="W",N646*Dane!$C$23,N646*Dane!$C$23)</f>
        <v>0</v>
      </c>
      <c r="R646" s="14">
        <f>IF(B646="W",(N646*Dane!$D$3)-Q646,(N646*Dane!$H$3)-Q646)</f>
        <v>0</v>
      </c>
      <c r="S646" s="14">
        <f t="shared" si="198"/>
        <v>278.91633000000002</v>
      </c>
      <c r="T646" s="14">
        <f t="shared" ref="T646:T662" si="219">S646*0.1</f>
        <v>27.891633000000002</v>
      </c>
      <c r="U646" s="14">
        <f t="shared" ref="U646:U662" si="220">S646*0.2</f>
        <v>55.783266000000005</v>
      </c>
      <c r="V646" s="33">
        <f t="shared" ref="V646:V662" si="221">SUM(S646:T646)</f>
        <v>306.80796300000003</v>
      </c>
      <c r="W646" s="34">
        <f t="shared" ref="W646:W662" si="222">SUM(S646,U646)</f>
        <v>334.69959600000004</v>
      </c>
      <c r="X646" s="49">
        <v>676</v>
      </c>
      <c r="Y646" s="159">
        <f>X646*Dane!$D$6</f>
        <v>101.39999999999999</v>
      </c>
      <c r="Z646" s="35">
        <f>X646*Dane!$D$7</f>
        <v>202.79999999999998</v>
      </c>
      <c r="AA646" s="160">
        <f>X646*Dane!$D$8</f>
        <v>405.59999999999997</v>
      </c>
      <c r="AB646" s="89"/>
      <c r="AC646" s="17"/>
      <c r="AD646" s="17"/>
    </row>
    <row r="647" spans="1:30" ht="29.25" customHeight="1">
      <c r="A647" s="178">
        <f t="shared" si="191"/>
        <v>644</v>
      </c>
      <c r="B647" s="11" t="s">
        <v>100</v>
      </c>
      <c r="C647" s="24" t="s">
        <v>414</v>
      </c>
      <c r="D647" s="36" t="s">
        <v>758</v>
      </c>
      <c r="E647" s="86"/>
      <c r="F647" s="12">
        <v>0</v>
      </c>
      <c r="G647" s="31">
        <v>0</v>
      </c>
      <c r="H647" s="31">
        <v>0</v>
      </c>
      <c r="I647" s="32">
        <v>8907.5249999999996</v>
      </c>
      <c r="J647" s="14">
        <v>0</v>
      </c>
      <c r="K647" s="14">
        <f>F647*Dane!$C$14+G647*Dane!$C$15+H647*Dane!$C$16</f>
        <v>0</v>
      </c>
      <c r="L647" s="41">
        <f>F647*Dane!$F$14+G647*Dane!$F$15+H647*Dane!$F$17</f>
        <v>0</v>
      </c>
      <c r="M647" s="41">
        <f>F647*Dane!$H$14+G647*Dane!$H$15+H647*Dane!$H$16+(F647+G647+H647)*Dane!$C$22</f>
        <v>0</v>
      </c>
      <c r="N647" s="15">
        <f t="shared" si="197"/>
        <v>8907.5249999999996</v>
      </c>
      <c r="O647" s="14">
        <f>IF(B647="W",N647*Dane!$D$2,N647*Dane!$H$2)</f>
        <v>1781.5050000000001</v>
      </c>
      <c r="P647" s="14">
        <f t="shared" si="218"/>
        <v>10689.029999999999</v>
      </c>
      <c r="Q647" s="14">
        <f>IF(B647="W",N647*Dane!$C$23,N647*Dane!$C$23)</f>
        <v>0</v>
      </c>
      <c r="R647" s="14">
        <f>IF(B647="W",(N647*Dane!$D$3)-Q647,(N647*Dane!$H$3)-Q647)</f>
        <v>0</v>
      </c>
      <c r="S647" s="14">
        <f t="shared" si="198"/>
        <v>10689.029999999999</v>
      </c>
      <c r="T647" s="14">
        <f t="shared" si="219"/>
        <v>1068.903</v>
      </c>
      <c r="U647" s="14">
        <f t="shared" si="220"/>
        <v>2137.806</v>
      </c>
      <c r="V647" s="33">
        <f t="shared" si="221"/>
        <v>11757.932999999999</v>
      </c>
      <c r="W647" s="34">
        <f t="shared" si="222"/>
        <v>12826.835999999999</v>
      </c>
      <c r="X647" s="49">
        <v>13485</v>
      </c>
      <c r="Y647" s="159"/>
      <c r="Z647" s="35"/>
      <c r="AA647" s="160"/>
      <c r="AB647" s="89"/>
      <c r="AC647" s="17"/>
      <c r="AD647" s="17"/>
    </row>
    <row r="648" spans="1:30" ht="29.25" customHeight="1">
      <c r="A648" s="178">
        <f t="shared" si="191"/>
        <v>645</v>
      </c>
      <c r="B648" s="11" t="s">
        <v>100</v>
      </c>
      <c r="C648" s="24" t="s">
        <v>415</v>
      </c>
      <c r="D648" s="36" t="s">
        <v>1587</v>
      </c>
      <c r="E648" s="86"/>
      <c r="F648" s="12">
        <v>0</v>
      </c>
      <c r="G648" s="31">
        <v>0</v>
      </c>
      <c r="H648" s="31">
        <v>0</v>
      </c>
      <c r="I648" s="32">
        <v>1529.88</v>
      </c>
      <c r="J648" s="14">
        <v>0</v>
      </c>
      <c r="K648" s="14">
        <f>F648*Dane!$C$14+G648*Dane!$C$15+H648*Dane!$C$16</f>
        <v>0</v>
      </c>
      <c r="L648" s="41">
        <f>F648*Dane!$F$14+G648*Dane!$F$15+H648*Dane!$F$17</f>
        <v>0</v>
      </c>
      <c r="M648" s="41">
        <f>F648*Dane!$H$14+G648*Dane!$H$15+H648*Dane!$H$16+(F648+G648+H648)*Dane!$C$22</f>
        <v>0</v>
      </c>
      <c r="N648" s="15">
        <f t="shared" si="197"/>
        <v>1529.88</v>
      </c>
      <c r="O648" s="14">
        <f>IF(B648="W",N648*Dane!$D$2,N648*Dane!$H$2)</f>
        <v>305.97600000000006</v>
      </c>
      <c r="P648" s="14">
        <f t="shared" si="218"/>
        <v>1835.8560000000002</v>
      </c>
      <c r="Q648" s="14">
        <f>IF(B648="W",N648*Dane!$C$23,N648*Dane!$C$23)</f>
        <v>0</v>
      </c>
      <c r="R648" s="14">
        <f>IF(B648="W",(N648*Dane!$D$3)-Q648,(N648*Dane!$H$3)-Q648)</f>
        <v>0</v>
      </c>
      <c r="S648" s="14">
        <f t="shared" si="198"/>
        <v>1835.8560000000002</v>
      </c>
      <c r="T648" s="14">
        <f t="shared" si="219"/>
        <v>183.58560000000003</v>
      </c>
      <c r="U648" s="14">
        <f t="shared" si="220"/>
        <v>367.17120000000006</v>
      </c>
      <c r="V648" s="33">
        <f t="shared" si="221"/>
        <v>2019.4416000000003</v>
      </c>
      <c r="W648" s="34">
        <f t="shared" si="222"/>
        <v>2203.0272000000004</v>
      </c>
      <c r="X648" s="49">
        <v>2074</v>
      </c>
      <c r="Y648" s="159"/>
      <c r="Z648" s="35"/>
      <c r="AA648" s="160"/>
      <c r="AB648" s="89"/>
      <c r="AC648" s="17"/>
      <c r="AD648" s="17"/>
    </row>
    <row r="649" spans="1:30" ht="29.25" customHeight="1">
      <c r="A649" s="178">
        <f t="shared" si="191"/>
        <v>646</v>
      </c>
      <c r="B649" s="11" t="s">
        <v>99</v>
      </c>
      <c r="C649" s="24" t="s">
        <v>416</v>
      </c>
      <c r="D649" s="30" t="s">
        <v>759</v>
      </c>
      <c r="E649" s="85"/>
      <c r="F649" s="12">
        <f>18+13.5</f>
        <v>31.5</v>
      </c>
      <c r="G649" s="13">
        <v>0</v>
      </c>
      <c r="H649" s="13">
        <v>5.5</v>
      </c>
      <c r="I649" s="32">
        <v>1538.6365499999999</v>
      </c>
      <c r="J649" s="14">
        <v>0</v>
      </c>
      <c r="K649" s="14">
        <f>F649*Dane!$C$14+G649*Dane!$C$15+H649*Dane!$C$16</f>
        <v>1248.5</v>
      </c>
      <c r="L649" s="41">
        <f>F649*Dane!$F$14+G649*Dane!$F$15+H649*Dane!$F$17</f>
        <v>500</v>
      </c>
      <c r="M649" s="41">
        <f>F649*Dane!$H$14+G649*Dane!$H$15+H649*Dane!$H$16+(F649+G649+H649)*Dane!$C$22</f>
        <v>2664</v>
      </c>
      <c r="N649" s="15">
        <f t="shared" si="197"/>
        <v>5951.1365500000002</v>
      </c>
      <c r="O649" s="14">
        <f>IF(B649="W",N649*Dane!$D$2,N649*Dane!$H$2)</f>
        <v>1190.22731</v>
      </c>
      <c r="P649" s="14">
        <f t="shared" si="218"/>
        <v>7141.3638600000004</v>
      </c>
      <c r="Q649" s="14">
        <f>IF(B649="W",N649*Dane!$C$23,N649*Dane!$C$23)</f>
        <v>0</v>
      </c>
      <c r="R649" s="14">
        <f>IF(B649="W",(N649*Dane!$D$3)-Q649,(N649*Dane!$H$3)-Q649)</f>
        <v>0</v>
      </c>
      <c r="S649" s="14">
        <f t="shared" si="198"/>
        <v>7141.3638600000004</v>
      </c>
      <c r="T649" s="14">
        <f t="shared" si="219"/>
        <v>714.13638600000013</v>
      </c>
      <c r="U649" s="14">
        <f t="shared" si="220"/>
        <v>1428.2727720000003</v>
      </c>
      <c r="V649" s="33">
        <f t="shared" si="221"/>
        <v>7855.5002460000005</v>
      </c>
      <c r="W649" s="34">
        <f t="shared" si="222"/>
        <v>8569.6366320000016</v>
      </c>
      <c r="X649" s="49">
        <v>12420</v>
      </c>
      <c r="Y649" s="159">
        <f>X649*Dane!$D$6</f>
        <v>1863</v>
      </c>
      <c r="Z649" s="35">
        <f>X649*Dane!$D$7</f>
        <v>3726</v>
      </c>
      <c r="AA649" s="160">
        <f>X649*Dane!$D$8</f>
        <v>7452</v>
      </c>
      <c r="AB649" s="89"/>
      <c r="AC649" s="17"/>
      <c r="AD649" s="17"/>
    </row>
    <row r="650" spans="1:30" ht="29.25" customHeight="1">
      <c r="A650" s="178">
        <f t="shared" ref="A650:A713" si="223">A649+1</f>
        <v>647</v>
      </c>
      <c r="B650" s="11" t="s">
        <v>99</v>
      </c>
      <c r="C650" s="24" t="s">
        <v>417</v>
      </c>
      <c r="D650" s="30" t="s">
        <v>760</v>
      </c>
      <c r="E650" s="85"/>
      <c r="F650" s="12">
        <v>26</v>
      </c>
      <c r="G650" s="13">
        <v>22</v>
      </c>
      <c r="H650" s="13">
        <v>8.5</v>
      </c>
      <c r="I650" s="32">
        <v>2181.95109</v>
      </c>
      <c r="J650" s="14">
        <v>0</v>
      </c>
      <c r="K650" s="14">
        <f>F650*Dane!$C$14+G650*Dane!$C$15+H650*Dane!$C$16</f>
        <v>1907</v>
      </c>
      <c r="L650" s="41">
        <f>F650*Dane!$F$14+G650*Dane!$F$15+H650*Dane!$F$17</f>
        <v>542.5</v>
      </c>
      <c r="M650" s="41">
        <f>F650*Dane!$H$14+G650*Dane!$H$15+H650*Dane!$H$16+(F650+G650+H650)*Dane!$C$22</f>
        <v>4068</v>
      </c>
      <c r="N650" s="15">
        <f t="shared" si="197"/>
        <v>8699.4510900000005</v>
      </c>
      <c r="O650" s="14">
        <f>IF(B650="W",N650*Dane!$D$2,N650*Dane!$H$2)</f>
        <v>1739.8902180000002</v>
      </c>
      <c r="P650" s="14">
        <f t="shared" si="218"/>
        <v>10439.341308000001</v>
      </c>
      <c r="Q650" s="14">
        <f>IF(B650="W",N650*Dane!$C$23,N650*Dane!$C$23)</f>
        <v>0</v>
      </c>
      <c r="R650" s="14">
        <f>IF(B650="W",(N650*Dane!$D$3)-Q650,(N650*Dane!$H$3)-Q650)</f>
        <v>0</v>
      </c>
      <c r="S650" s="14">
        <f t="shared" si="198"/>
        <v>10439.341308000001</v>
      </c>
      <c r="T650" s="14">
        <f t="shared" si="219"/>
        <v>1043.9341308</v>
      </c>
      <c r="U650" s="14">
        <f t="shared" si="220"/>
        <v>2087.8682616000001</v>
      </c>
      <c r="V650" s="33">
        <f t="shared" si="221"/>
        <v>11483.275438800001</v>
      </c>
      <c r="W650" s="34">
        <f t="shared" si="222"/>
        <v>12527.209569600001</v>
      </c>
      <c r="X650" s="49">
        <v>19157</v>
      </c>
      <c r="Y650" s="159">
        <f>X650*Dane!$D$6</f>
        <v>2873.5499999999997</v>
      </c>
      <c r="Z650" s="35">
        <f>X650*Dane!$D$7</f>
        <v>5747.0999999999995</v>
      </c>
      <c r="AA650" s="160">
        <f>X650*Dane!$D$8</f>
        <v>11494.199999999999</v>
      </c>
      <c r="AB650" s="89"/>
      <c r="AC650" s="17"/>
      <c r="AD650" s="17"/>
    </row>
    <row r="651" spans="1:30" ht="29.25" customHeight="1">
      <c r="A651" s="178">
        <f t="shared" si="223"/>
        <v>648</v>
      </c>
      <c r="B651" s="11" t="s">
        <v>99</v>
      </c>
      <c r="C651" s="24" t="s">
        <v>1409</v>
      </c>
      <c r="D651" s="30" t="s">
        <v>1410</v>
      </c>
      <c r="E651" s="85"/>
      <c r="F651" s="12">
        <v>0</v>
      </c>
      <c r="G651" s="13">
        <v>10</v>
      </c>
      <c r="H651" s="13">
        <v>6</v>
      </c>
      <c r="I651" s="32">
        <v>5024.8505999999998</v>
      </c>
      <c r="J651" s="14">
        <v>0</v>
      </c>
      <c r="K651" s="14">
        <f>F651*Dane!$C$14+G651*Dane!$C$15+H651*Dane!$C$16</f>
        <v>558</v>
      </c>
      <c r="L651" s="41">
        <f>F651*Dane!$F$14+G651*Dane!$F$15+H651*Dane!$F$17</f>
        <v>80</v>
      </c>
      <c r="M651" s="41">
        <f>F651*Dane!$H$14+G651*Dane!$H$15+H651*Dane!$H$16+(F651+G651+H651)*Dane!$C$22</f>
        <v>1152</v>
      </c>
      <c r="N651" s="15">
        <f t="shared" si="197"/>
        <v>6814.8505999999998</v>
      </c>
      <c r="O651" s="14">
        <f>IF(B651="W",N651*Dane!$D$2,N651*Dane!$H$2)</f>
        <v>1362.97012</v>
      </c>
      <c r="P651" s="14">
        <f t="shared" si="218"/>
        <v>8177.8207199999997</v>
      </c>
      <c r="Q651" s="14">
        <f>IF(B651="W",N651*Dane!$C$23,N651*Dane!$C$23)</f>
        <v>0</v>
      </c>
      <c r="R651" s="14">
        <f>IF(B651="W",(N651*Dane!$D$3)-Q651,(N651*Dane!$H$3)-Q651)</f>
        <v>0</v>
      </c>
      <c r="S651" s="14">
        <f t="shared" si="198"/>
        <v>8177.8207199999997</v>
      </c>
      <c r="T651" s="14">
        <f t="shared" si="219"/>
        <v>817.78207199999997</v>
      </c>
      <c r="U651" s="14">
        <f t="shared" si="220"/>
        <v>1635.5641439999999</v>
      </c>
      <c r="V651" s="33">
        <f t="shared" si="221"/>
        <v>8995.6027919999997</v>
      </c>
      <c r="W651" s="34">
        <f t="shared" si="222"/>
        <v>9813.3848639999997</v>
      </c>
      <c r="X651" s="49">
        <v>20388</v>
      </c>
      <c r="Y651" s="159">
        <f>X651*Dane!$D$6</f>
        <v>3058.2</v>
      </c>
      <c r="Z651" s="35">
        <f>X651*Dane!$D$7</f>
        <v>6116.4</v>
      </c>
      <c r="AA651" s="160">
        <f>X651*Dane!$D$8</f>
        <v>12232.8</v>
      </c>
      <c r="AB651" s="89"/>
      <c r="AC651" s="17"/>
      <c r="AD651" s="17"/>
    </row>
    <row r="652" spans="1:30" ht="29.25" customHeight="1">
      <c r="A652" s="178">
        <f t="shared" si="223"/>
        <v>649</v>
      </c>
      <c r="B652" s="11" t="s">
        <v>99</v>
      </c>
      <c r="C652" s="24" t="s">
        <v>1646</v>
      </c>
      <c r="D652" s="30" t="s">
        <v>1645</v>
      </c>
      <c r="E652" s="85"/>
      <c r="F652" s="12">
        <v>0</v>
      </c>
      <c r="G652" s="31">
        <v>9.3000000000000007</v>
      </c>
      <c r="H652" s="31">
        <v>1.5</v>
      </c>
      <c r="I652" s="32">
        <v>1987.84</v>
      </c>
      <c r="J652" s="14">
        <v>0</v>
      </c>
      <c r="K652" s="14">
        <f>F652*Dane!$C$14+G652*Dane!$C$15+H652*Dane!$C$16</f>
        <v>363.90000000000003</v>
      </c>
      <c r="L652" s="41">
        <f>F652*Dane!$F$14+G652*Dane!$F$15+H652*Dane!$F$17</f>
        <v>54</v>
      </c>
      <c r="M652" s="41">
        <f>F652*Dane!$H$14+G652*Dane!$H$15+H652*Dane!$H$16+(F652+G652+H652)*Dane!$C$22</f>
        <v>777.60000000000014</v>
      </c>
      <c r="N652" s="15">
        <f t="shared" si="197"/>
        <v>3183.34</v>
      </c>
      <c r="O652" s="14">
        <f>IF(B652="W",N652*Dane!$D$2,N652*Dane!$H$2)</f>
        <v>636.66800000000012</v>
      </c>
      <c r="P652" s="14">
        <f t="shared" si="218"/>
        <v>3820.0080000000003</v>
      </c>
      <c r="Q652" s="14">
        <f>IF(B652="W",N652*Dane!$C$23,N652*Dane!$C$23)</f>
        <v>0</v>
      </c>
      <c r="R652" s="14">
        <f>IF(B652="W",(N652*Dane!$D$3)-Q652,(N652*Dane!$H$3)-Q652)</f>
        <v>0</v>
      </c>
      <c r="S652" s="14">
        <f t="shared" si="198"/>
        <v>3820.0080000000003</v>
      </c>
      <c r="T652" s="14">
        <f t="shared" si="219"/>
        <v>382.00080000000003</v>
      </c>
      <c r="U652" s="14">
        <f t="shared" si="220"/>
        <v>764.00160000000005</v>
      </c>
      <c r="V652" s="33">
        <f t="shared" si="221"/>
        <v>4202.0088000000005</v>
      </c>
      <c r="W652" s="34">
        <f t="shared" si="222"/>
        <v>4584.0096000000003</v>
      </c>
      <c r="X652" s="49">
        <v>9856</v>
      </c>
      <c r="Y652" s="159">
        <f>X652*Dane!$D$6</f>
        <v>1478.3999999999999</v>
      </c>
      <c r="Z652" s="35">
        <f>X652*Dane!$D$7</f>
        <v>2956.7999999999997</v>
      </c>
      <c r="AA652" s="160">
        <f>X652*Dane!$D$8</f>
        <v>5913.5999999999995</v>
      </c>
      <c r="AB652" s="89"/>
      <c r="AC652" s="17"/>
      <c r="AD652" s="17"/>
    </row>
    <row r="653" spans="1:30" ht="29.25" customHeight="1">
      <c r="A653" s="178">
        <f t="shared" si="223"/>
        <v>650</v>
      </c>
      <c r="B653" s="11" t="s">
        <v>99</v>
      </c>
      <c r="C653" s="24" t="s">
        <v>1649</v>
      </c>
      <c r="D653" s="30" t="s">
        <v>1650</v>
      </c>
      <c r="E653" s="85"/>
      <c r="F653" s="12">
        <v>0</v>
      </c>
      <c r="G653" s="31">
        <v>8.1999999999999993</v>
      </c>
      <c r="H653" s="31">
        <v>1.35</v>
      </c>
      <c r="I653" s="32">
        <v>1614.33</v>
      </c>
      <c r="J653" s="14">
        <v>0</v>
      </c>
      <c r="K653" s="14">
        <f>F653*Dane!$C$14+G653*Dane!$C$15+H653*Dane!$C$16</f>
        <v>321.89999999999998</v>
      </c>
      <c r="L653" s="41">
        <f>F653*Dane!$F$14+G653*Dane!$F$15+H653*Dane!$F$17</f>
        <v>47.75</v>
      </c>
      <c r="M653" s="41">
        <f>F653*Dane!$H$14+G653*Dane!$H$15+H653*Dane!$H$16+(F653+G653+H653)*Dane!$C$22</f>
        <v>687.59999999999991</v>
      </c>
      <c r="N653" s="15">
        <f t="shared" si="197"/>
        <v>2671.58</v>
      </c>
      <c r="O653" s="14">
        <f>IF(B653="W",N653*Dane!$D$2,N653*Dane!$H$2)</f>
        <v>534.31600000000003</v>
      </c>
      <c r="P653" s="14">
        <f t="shared" si="218"/>
        <v>3205.8959999999997</v>
      </c>
      <c r="Q653" s="14">
        <f>IF(B653="W",N653*Dane!$C$23,N653*Dane!$C$23)</f>
        <v>0</v>
      </c>
      <c r="R653" s="14">
        <f>IF(B653="W",(N653*Dane!$D$3)-Q653,(N653*Dane!$H$3)-Q653)</f>
        <v>0</v>
      </c>
      <c r="S653" s="14">
        <f t="shared" si="198"/>
        <v>3205.8959999999997</v>
      </c>
      <c r="T653" s="14">
        <f t="shared" si="219"/>
        <v>320.58960000000002</v>
      </c>
      <c r="U653" s="14">
        <f t="shared" si="220"/>
        <v>641.17920000000004</v>
      </c>
      <c r="V653" s="33">
        <f t="shared" si="221"/>
        <v>3526.4856</v>
      </c>
      <c r="W653" s="34">
        <f t="shared" si="222"/>
        <v>3847.0751999999998</v>
      </c>
      <c r="X653" s="49">
        <v>8726</v>
      </c>
      <c r="Y653" s="159">
        <f>X653*Dane!$D$6</f>
        <v>1308.8999999999999</v>
      </c>
      <c r="Z653" s="35">
        <f>X653*Dane!$D$7</f>
        <v>2617.7999999999997</v>
      </c>
      <c r="AA653" s="160">
        <f>X653*Dane!$D$8</f>
        <v>5235.5999999999995</v>
      </c>
      <c r="AB653" s="89"/>
      <c r="AC653" s="17"/>
      <c r="AD653" s="17"/>
    </row>
    <row r="654" spans="1:30" ht="29.25" customHeight="1">
      <c r="A654" s="178">
        <f t="shared" si="223"/>
        <v>651</v>
      </c>
      <c r="B654" s="11" t="s">
        <v>100</v>
      </c>
      <c r="C654" s="24" t="s">
        <v>1628</v>
      </c>
      <c r="D654" s="30" t="s">
        <v>1626</v>
      </c>
      <c r="E654" s="85"/>
      <c r="F654" s="12">
        <v>0</v>
      </c>
      <c r="G654" s="31">
        <v>0</v>
      </c>
      <c r="H654" s="31">
        <v>0</v>
      </c>
      <c r="I654" s="32">
        <v>1.5902700000000001</v>
      </c>
      <c r="J654" s="14">
        <v>0</v>
      </c>
      <c r="K654" s="14">
        <f>F654*Dane!$C$14+G654*Dane!$C$15+H654*Dane!$C$16</f>
        <v>0</v>
      </c>
      <c r="L654" s="41">
        <f>F654*Dane!$F$14+G654*Dane!$F$15+H654*Dane!$F$17</f>
        <v>0</v>
      </c>
      <c r="M654" s="41">
        <f>F654*Dane!$H$14+G654*Dane!$H$15+H654*Dane!$H$16+(F654+G654+H654)*Dane!$C$22</f>
        <v>0</v>
      </c>
      <c r="N654" s="15">
        <f t="shared" si="197"/>
        <v>1.5902700000000001</v>
      </c>
      <c r="O654" s="14">
        <f>IF(B654="W",N654*Dane!$D$2,N654*Dane!$H$2)</f>
        <v>0.31805400000000006</v>
      </c>
      <c r="P654" s="14">
        <f t="shared" si="218"/>
        <v>1.9083240000000001</v>
      </c>
      <c r="Q654" s="14">
        <f>IF(B654="W",N654*Dane!$C$23,N654*Dane!$C$23)</f>
        <v>0</v>
      </c>
      <c r="R654" s="14">
        <f>IF(B654="W",(N654*Dane!$D$3)-Q654,(N654*Dane!$H$3)-Q654)</f>
        <v>0</v>
      </c>
      <c r="S654" s="14">
        <f t="shared" si="198"/>
        <v>1.9083240000000001</v>
      </c>
      <c r="T654" s="14">
        <f t="shared" si="219"/>
        <v>0.19083240000000001</v>
      </c>
      <c r="U654" s="14">
        <f t="shared" si="220"/>
        <v>0.38166480000000003</v>
      </c>
      <c r="V654" s="33">
        <f t="shared" si="221"/>
        <v>2.0991564</v>
      </c>
      <c r="W654" s="34">
        <f t="shared" si="222"/>
        <v>2.2899888000000002</v>
      </c>
      <c r="X654" s="49">
        <v>3</v>
      </c>
      <c r="Y654" s="159"/>
      <c r="Z654" s="35"/>
      <c r="AA654" s="160"/>
      <c r="AB654" s="89"/>
      <c r="AC654" s="17"/>
      <c r="AD654" s="17"/>
    </row>
    <row r="655" spans="1:30" ht="29.25" customHeight="1">
      <c r="A655" s="178">
        <f t="shared" si="223"/>
        <v>652</v>
      </c>
      <c r="B655" s="11" t="s">
        <v>100</v>
      </c>
      <c r="C655" s="24" t="s">
        <v>418</v>
      </c>
      <c r="D655" s="36" t="s">
        <v>761</v>
      </c>
      <c r="E655" s="86"/>
      <c r="F655" s="12">
        <v>0</v>
      </c>
      <c r="G655" s="31">
        <v>0</v>
      </c>
      <c r="H655" s="31">
        <v>0</v>
      </c>
      <c r="I655" s="32">
        <v>15.5001</v>
      </c>
      <c r="J655" s="14">
        <v>0</v>
      </c>
      <c r="K655" s="14">
        <f>F655*Dane!$C$14+G655*Dane!$C$15+H655*Dane!$C$16</f>
        <v>0</v>
      </c>
      <c r="L655" s="41">
        <f>F655*Dane!$F$14+G655*Dane!$F$15+H655*Dane!$F$17</f>
        <v>0</v>
      </c>
      <c r="M655" s="41">
        <f>F655*Dane!$H$14+G655*Dane!$H$15+H655*Dane!$H$16+(F655+G655+H655)*Dane!$C$22</f>
        <v>0</v>
      </c>
      <c r="N655" s="15">
        <f t="shared" si="197"/>
        <v>15.5001</v>
      </c>
      <c r="O655" s="14">
        <f>IF(B655="W",N655*Dane!$D$2,N655*Dane!$H$2)</f>
        <v>3.1000200000000002</v>
      </c>
      <c r="P655" s="14">
        <f t="shared" si="218"/>
        <v>18.60012</v>
      </c>
      <c r="Q655" s="14">
        <f>IF(B655="W",N655*Dane!$C$23,N655*Dane!$C$23)</f>
        <v>0</v>
      </c>
      <c r="R655" s="14">
        <f>IF(B655="W",(N655*Dane!$D$3)-Q655,(N655*Dane!$H$3)-Q655)</f>
        <v>0</v>
      </c>
      <c r="S655" s="14">
        <f t="shared" si="198"/>
        <v>18.60012</v>
      </c>
      <c r="T655" s="14">
        <f t="shared" si="219"/>
        <v>1.8600120000000002</v>
      </c>
      <c r="U655" s="14">
        <f t="shared" si="220"/>
        <v>3.7200240000000004</v>
      </c>
      <c r="V655" s="33">
        <f t="shared" si="221"/>
        <v>20.460132000000002</v>
      </c>
      <c r="W655" s="34">
        <f t="shared" si="222"/>
        <v>22.320143999999999</v>
      </c>
      <c r="X655" s="49">
        <v>32</v>
      </c>
      <c r="Y655" s="159"/>
      <c r="Z655" s="35"/>
      <c r="AA655" s="160"/>
      <c r="AB655" s="89"/>
      <c r="AC655" s="17"/>
      <c r="AD655" s="17"/>
    </row>
    <row r="656" spans="1:30" ht="29.25" customHeight="1">
      <c r="A656" s="178">
        <f t="shared" si="223"/>
        <v>653</v>
      </c>
      <c r="B656" s="11"/>
      <c r="C656" s="24" t="s">
        <v>1629</v>
      </c>
      <c r="D656" s="36" t="s">
        <v>1627</v>
      </c>
      <c r="E656" s="86"/>
      <c r="F656" s="12">
        <v>0</v>
      </c>
      <c r="G656" s="31">
        <v>0</v>
      </c>
      <c r="H656" s="31">
        <v>0</v>
      </c>
      <c r="I656" s="32">
        <v>9.0987599999999986</v>
      </c>
      <c r="J656" s="14">
        <v>0</v>
      </c>
      <c r="K656" s="14">
        <f>F656*Dane!$C$14+G656*Dane!$C$15+H656*Dane!$C$16</f>
        <v>0</v>
      </c>
      <c r="L656" s="41">
        <f>F656*Dane!$F$14+G656*Dane!$F$15+H656*Dane!$F$17</f>
        <v>0</v>
      </c>
      <c r="M656" s="41">
        <f>F656*Dane!$H$14+G656*Dane!$H$15+H656*Dane!$H$16+(F656+G656+H656)*Dane!$C$22</f>
        <v>0</v>
      </c>
      <c r="N656" s="15">
        <f t="shared" si="197"/>
        <v>9.0987599999999986</v>
      </c>
      <c r="O656" s="14">
        <f>IF(B656="W",N656*Dane!$D$2,N656*Dane!$H$2)</f>
        <v>1.8197519999999998</v>
      </c>
      <c r="P656" s="14">
        <f t="shared" si="218"/>
        <v>10.918511999999998</v>
      </c>
      <c r="Q656" s="14">
        <f>IF(B656="W",N656*Dane!$C$23,N656*Dane!$C$23)</f>
        <v>0</v>
      </c>
      <c r="R656" s="14">
        <f>IF(B656="W",(N656*Dane!$D$3)-Q656,(N656*Dane!$H$3)-Q656)</f>
        <v>0</v>
      </c>
      <c r="S656" s="14">
        <f t="shared" si="198"/>
        <v>10.918511999999998</v>
      </c>
      <c r="T656" s="14">
        <f t="shared" si="219"/>
        <v>1.0918511999999998</v>
      </c>
      <c r="U656" s="14">
        <f t="shared" si="220"/>
        <v>2.1837023999999996</v>
      </c>
      <c r="V656" s="33">
        <f t="shared" si="221"/>
        <v>12.010363199999997</v>
      </c>
      <c r="W656" s="34">
        <f t="shared" si="222"/>
        <v>13.102214399999998</v>
      </c>
      <c r="X656" s="49">
        <v>14</v>
      </c>
      <c r="Y656" s="159"/>
      <c r="Z656" s="35"/>
      <c r="AA656" s="160"/>
      <c r="AB656" s="89"/>
      <c r="AC656" s="17"/>
      <c r="AD656" s="17"/>
    </row>
    <row r="657" spans="1:33" ht="29.25" customHeight="1">
      <c r="A657" s="178">
        <f t="shared" si="223"/>
        <v>654</v>
      </c>
      <c r="B657" s="11" t="s">
        <v>100</v>
      </c>
      <c r="C657" s="24" t="s">
        <v>419</v>
      </c>
      <c r="D657" s="36" t="s">
        <v>761</v>
      </c>
      <c r="E657" s="86"/>
      <c r="F657" s="12">
        <v>0</v>
      </c>
      <c r="G657" s="31">
        <v>0</v>
      </c>
      <c r="H657" s="31">
        <v>0</v>
      </c>
      <c r="I657" s="32">
        <v>6.7938749999999999</v>
      </c>
      <c r="J657" s="14">
        <v>0</v>
      </c>
      <c r="K657" s="14">
        <f>F657*Dane!$C$14+G657*Dane!$C$15+H657*Dane!$C$16</f>
        <v>0</v>
      </c>
      <c r="L657" s="41">
        <f>F657*Dane!$F$14+G657*Dane!$F$15+H657*Dane!$F$17</f>
        <v>0</v>
      </c>
      <c r="M657" s="41">
        <f>F657*Dane!$H$14+G657*Dane!$H$15+H657*Dane!$H$16+(F657+G657+H657)*Dane!$C$22</f>
        <v>0</v>
      </c>
      <c r="N657" s="15">
        <f t="shared" si="197"/>
        <v>6.7938749999999999</v>
      </c>
      <c r="O657" s="14">
        <f>IF(B657="W",N657*Dane!$D$2,N657*Dane!$H$2)</f>
        <v>1.3587750000000001</v>
      </c>
      <c r="P657" s="14">
        <f t="shared" si="218"/>
        <v>8.1526499999999995</v>
      </c>
      <c r="Q657" s="14">
        <f>IF(B657="W",N657*Dane!$C$23,N657*Dane!$C$23)</f>
        <v>0</v>
      </c>
      <c r="R657" s="14">
        <f>IF(B657="W",(N657*Dane!$D$3)-Q657,(N657*Dane!$H$3)-Q657)</f>
        <v>0</v>
      </c>
      <c r="S657" s="14">
        <f t="shared" si="198"/>
        <v>8.1526499999999995</v>
      </c>
      <c r="T657" s="14">
        <f t="shared" si="219"/>
        <v>0.81526500000000002</v>
      </c>
      <c r="U657" s="14">
        <f t="shared" si="220"/>
        <v>1.63053</v>
      </c>
      <c r="V657" s="33">
        <f t="shared" si="221"/>
        <v>8.9679149999999996</v>
      </c>
      <c r="W657" s="34">
        <f t="shared" si="222"/>
        <v>9.7831799999999998</v>
      </c>
      <c r="X657" s="49">
        <v>33</v>
      </c>
      <c r="Y657" s="159"/>
      <c r="Z657" s="35"/>
      <c r="AA657" s="160"/>
      <c r="AB657" s="89"/>
      <c r="AC657" s="17"/>
      <c r="AD657" s="17"/>
    </row>
    <row r="658" spans="1:33" ht="29.25" customHeight="1">
      <c r="A658" s="178">
        <f t="shared" si="223"/>
        <v>655</v>
      </c>
      <c r="B658" s="11" t="s">
        <v>100</v>
      </c>
      <c r="C658" s="24" t="s">
        <v>420</v>
      </c>
      <c r="D658" s="36" t="s">
        <v>762</v>
      </c>
      <c r="E658" s="86"/>
      <c r="F658" s="12">
        <v>0</v>
      </c>
      <c r="G658" s="31">
        <v>0</v>
      </c>
      <c r="H658" s="31">
        <v>0</v>
      </c>
      <c r="I658" s="32">
        <v>2.2042350000000002</v>
      </c>
      <c r="J658" s="14">
        <v>0</v>
      </c>
      <c r="K658" s="14">
        <f>F658*Dane!$C$14+G658*Dane!$C$15+H658*Dane!$C$16</f>
        <v>0</v>
      </c>
      <c r="L658" s="41">
        <f>F658*Dane!$F$14+G658*Dane!$F$15+H658*Dane!$F$17</f>
        <v>0</v>
      </c>
      <c r="M658" s="41">
        <f>F658*Dane!$H$14+G658*Dane!$H$15+H658*Dane!$H$16+(F658+G658+H658)*Dane!$C$22</f>
        <v>0</v>
      </c>
      <c r="N658" s="15">
        <f t="shared" si="197"/>
        <v>2.2042350000000002</v>
      </c>
      <c r="O658" s="14">
        <f>IF(B658="W",N658*Dane!$D$2,N658*Dane!$H$2)</f>
        <v>0.44084700000000004</v>
      </c>
      <c r="P658" s="14">
        <f t="shared" si="218"/>
        <v>2.6450820000000004</v>
      </c>
      <c r="Q658" s="14">
        <f>IF(B658="W",N658*Dane!$C$23,N658*Dane!$C$23)</f>
        <v>0</v>
      </c>
      <c r="R658" s="14">
        <f>IF(B658="W",(N658*Dane!$D$3)-Q658,(N658*Dane!$H$3)-Q658)</f>
        <v>0</v>
      </c>
      <c r="S658" s="14">
        <f t="shared" si="198"/>
        <v>2.6450820000000004</v>
      </c>
      <c r="T658" s="14">
        <f t="shared" si="219"/>
        <v>0.26450820000000003</v>
      </c>
      <c r="U658" s="14">
        <f t="shared" si="220"/>
        <v>0.52901640000000005</v>
      </c>
      <c r="V658" s="33">
        <f t="shared" si="221"/>
        <v>2.9095902000000002</v>
      </c>
      <c r="W658" s="34">
        <f t="shared" si="222"/>
        <v>3.1740984000000005</v>
      </c>
      <c r="X658" s="49">
        <v>8</v>
      </c>
      <c r="Y658" s="159"/>
      <c r="Z658" s="35"/>
      <c r="AA658" s="160"/>
      <c r="AB658" s="89"/>
      <c r="AC658" s="17"/>
      <c r="AD658" s="17"/>
    </row>
    <row r="659" spans="1:33" ht="29.25" customHeight="1">
      <c r="A659" s="178">
        <f t="shared" si="223"/>
        <v>656</v>
      </c>
      <c r="B659" s="122" t="s">
        <v>100</v>
      </c>
      <c r="C659" s="81" t="s">
        <v>1455</v>
      </c>
      <c r="D659" s="72" t="s">
        <v>1259</v>
      </c>
      <c r="E659" s="73" t="s">
        <v>1260</v>
      </c>
      <c r="F659" s="12">
        <v>0</v>
      </c>
      <c r="G659" s="31">
        <v>0</v>
      </c>
      <c r="H659" s="31">
        <v>0</v>
      </c>
      <c r="I659" s="32">
        <v>105.6825</v>
      </c>
      <c r="J659" s="14">
        <v>0</v>
      </c>
      <c r="K659" s="14">
        <f>F659*Dane!$C$14+G659*Dane!$C$15+H659*Dane!$C$16</f>
        <v>0</v>
      </c>
      <c r="L659" s="41">
        <f>F659*Dane!$F$14+G659*Dane!$F$15+H659*Dane!$F$17</f>
        <v>0</v>
      </c>
      <c r="M659" s="41">
        <f>F659*Dane!$H$14+G659*Dane!$H$15+H659*Dane!$H$16+(F659+G659+H659)*Dane!$C$22</f>
        <v>0</v>
      </c>
      <c r="N659" s="15">
        <f t="shared" si="197"/>
        <v>105.6825</v>
      </c>
      <c r="O659" s="14">
        <f>IF(B659="W",N659*Dane!$D$2,N659*Dane!$H$2)</f>
        <v>21.136500000000002</v>
      </c>
      <c r="P659" s="14">
        <f t="shared" si="218"/>
        <v>126.819</v>
      </c>
      <c r="Q659" s="14">
        <f>IF(B659="W",N659*Dane!$C$23,N659*Dane!$C$23)</f>
        <v>0</v>
      </c>
      <c r="R659" s="14">
        <f>IF(B659="W",(N659*Dane!$D$3)-Q659,(N659*Dane!$H$3)-Q659)</f>
        <v>0</v>
      </c>
      <c r="S659" s="14">
        <f t="shared" si="198"/>
        <v>126.819</v>
      </c>
      <c r="T659" s="14">
        <f t="shared" si="219"/>
        <v>12.681900000000001</v>
      </c>
      <c r="U659" s="14">
        <f t="shared" si="220"/>
        <v>25.363800000000001</v>
      </c>
      <c r="V659" s="33">
        <f t="shared" si="221"/>
        <v>139.5009</v>
      </c>
      <c r="W659" s="34">
        <f t="shared" si="222"/>
        <v>152.18280000000001</v>
      </c>
      <c r="X659" s="49">
        <v>224</v>
      </c>
      <c r="Y659" s="159"/>
      <c r="Z659" s="35"/>
      <c r="AA659" s="160"/>
      <c r="AB659" s="89"/>
      <c r="AC659" s="17"/>
      <c r="AD659" s="17"/>
    </row>
    <row r="660" spans="1:33" ht="29.25" customHeight="1">
      <c r="A660" s="178">
        <f t="shared" si="223"/>
        <v>657</v>
      </c>
      <c r="B660" s="122" t="s">
        <v>100</v>
      </c>
      <c r="C660" s="81" t="s">
        <v>1456</v>
      </c>
      <c r="D660" s="72" t="s">
        <v>1261</v>
      </c>
      <c r="E660" s="73" t="s">
        <v>1262</v>
      </c>
      <c r="F660" s="12">
        <v>0</v>
      </c>
      <c r="G660" s="31">
        <v>0</v>
      </c>
      <c r="H660" s="31">
        <v>0</v>
      </c>
      <c r="I660" s="32">
        <v>105.6825</v>
      </c>
      <c r="J660" s="14">
        <v>0</v>
      </c>
      <c r="K660" s="14">
        <f>F660*Dane!$C$14+G660*Dane!$C$15+H660*Dane!$C$16</f>
        <v>0</v>
      </c>
      <c r="L660" s="41">
        <f>F660*Dane!$F$14+G660*Dane!$F$15+H660*Dane!$F$17</f>
        <v>0</v>
      </c>
      <c r="M660" s="41">
        <f>F660*Dane!$H$14+G660*Dane!$H$15+H660*Dane!$H$16+(F660+G660+H660)*Dane!$C$22</f>
        <v>0</v>
      </c>
      <c r="N660" s="15">
        <f t="shared" si="197"/>
        <v>105.6825</v>
      </c>
      <c r="O660" s="14">
        <f>IF(B660="W",N660*Dane!$D$2,N660*Dane!$H$2)</f>
        <v>21.136500000000002</v>
      </c>
      <c r="P660" s="14">
        <f t="shared" si="218"/>
        <v>126.819</v>
      </c>
      <c r="Q660" s="14">
        <f>IF(B660="W",N660*Dane!$C$23,N660*Dane!$C$23)</f>
        <v>0</v>
      </c>
      <c r="R660" s="14">
        <f>IF(B660="W",(N660*Dane!$D$3)-Q660,(N660*Dane!$H$3)-Q660)</f>
        <v>0</v>
      </c>
      <c r="S660" s="14">
        <f t="shared" si="198"/>
        <v>126.819</v>
      </c>
      <c r="T660" s="14">
        <f t="shared" si="219"/>
        <v>12.681900000000001</v>
      </c>
      <c r="U660" s="14">
        <f t="shared" si="220"/>
        <v>25.363800000000001</v>
      </c>
      <c r="V660" s="33">
        <f t="shared" si="221"/>
        <v>139.5009</v>
      </c>
      <c r="W660" s="34">
        <f t="shared" si="222"/>
        <v>152.18280000000001</v>
      </c>
      <c r="X660" s="49">
        <v>202</v>
      </c>
      <c r="Y660" s="159"/>
      <c r="Z660" s="35"/>
      <c r="AA660" s="160"/>
      <c r="AB660" s="89"/>
      <c r="AC660" s="17"/>
      <c r="AD660" s="17"/>
    </row>
    <row r="661" spans="1:33" ht="29.25" customHeight="1">
      <c r="A661" s="178">
        <f t="shared" si="223"/>
        <v>658</v>
      </c>
      <c r="B661" s="122" t="s">
        <v>100</v>
      </c>
      <c r="C661" s="81" t="s">
        <v>1457</v>
      </c>
      <c r="D661" s="72" t="s">
        <v>1263</v>
      </c>
      <c r="E661" s="73" t="s">
        <v>1264</v>
      </c>
      <c r="F661" s="12">
        <v>0</v>
      </c>
      <c r="G661" s="31">
        <v>0</v>
      </c>
      <c r="H661" s="31">
        <v>0</v>
      </c>
      <c r="I661" s="32">
        <v>113.080275</v>
      </c>
      <c r="J661" s="14">
        <v>0</v>
      </c>
      <c r="K661" s="14">
        <f>F661*Dane!$C$14+G661*Dane!$C$15+H661*Dane!$C$16</f>
        <v>0</v>
      </c>
      <c r="L661" s="41">
        <f>F661*Dane!$F$14+G661*Dane!$F$15+H661*Dane!$F$17</f>
        <v>0</v>
      </c>
      <c r="M661" s="41">
        <f>F661*Dane!$H$14+G661*Dane!$H$15+H661*Dane!$H$16+(F661+G661+H661)*Dane!$C$22</f>
        <v>0</v>
      </c>
      <c r="N661" s="15">
        <f t="shared" si="197"/>
        <v>113.080275</v>
      </c>
      <c r="O661" s="14">
        <f>IF(B661="W",N661*Dane!$D$2,N661*Dane!$H$2)</f>
        <v>22.616055000000003</v>
      </c>
      <c r="P661" s="14">
        <f t="shared" si="218"/>
        <v>135.69632999999999</v>
      </c>
      <c r="Q661" s="14">
        <f>IF(B661="W",N661*Dane!$C$23,N661*Dane!$C$23)</f>
        <v>0</v>
      </c>
      <c r="R661" s="14">
        <f>IF(B661="W",(N661*Dane!$D$3)-Q661,(N661*Dane!$H$3)-Q661)</f>
        <v>0</v>
      </c>
      <c r="S661" s="14">
        <f t="shared" si="198"/>
        <v>135.69632999999999</v>
      </c>
      <c r="T661" s="14">
        <f t="shared" si="219"/>
        <v>13.569633</v>
      </c>
      <c r="U661" s="14">
        <f t="shared" si="220"/>
        <v>27.139265999999999</v>
      </c>
      <c r="V661" s="33">
        <f t="shared" si="221"/>
        <v>149.265963</v>
      </c>
      <c r="W661" s="34">
        <f t="shared" si="222"/>
        <v>162.83559599999998</v>
      </c>
      <c r="X661" s="49">
        <v>194</v>
      </c>
      <c r="Y661" s="159"/>
      <c r="Z661" s="35"/>
      <c r="AA661" s="160"/>
      <c r="AB661" s="89"/>
      <c r="AC661" s="17"/>
      <c r="AD661" s="17"/>
    </row>
    <row r="662" spans="1:33" ht="29.25" customHeight="1">
      <c r="A662" s="178">
        <f t="shared" si="223"/>
        <v>659</v>
      </c>
      <c r="B662" s="10" t="s">
        <v>100</v>
      </c>
      <c r="C662" s="81" t="s">
        <v>1458</v>
      </c>
      <c r="D662" s="55" t="s">
        <v>1531</v>
      </c>
      <c r="E662" s="56"/>
      <c r="F662" s="12">
        <v>0</v>
      </c>
      <c r="G662" s="31">
        <v>0</v>
      </c>
      <c r="H662" s="31">
        <v>0</v>
      </c>
      <c r="I662" s="32">
        <v>1.5097499999999999</v>
      </c>
      <c r="J662" s="14">
        <v>0</v>
      </c>
      <c r="K662" s="14">
        <f>F662*Dane!$C$14+G662*Dane!$C$15+H662*Dane!$C$16</f>
        <v>0</v>
      </c>
      <c r="L662" s="41">
        <f>F662*Dane!$F$14+G662*Dane!$F$15+H662*Dane!$F$17</f>
        <v>0</v>
      </c>
      <c r="M662" s="41">
        <f>F662*Dane!$H$14+G662*Dane!$H$15+H662*Dane!$H$16+(F662+G662+H662)*Dane!$C$22</f>
        <v>0</v>
      </c>
      <c r="N662" s="15">
        <f t="shared" si="197"/>
        <v>1.5097499999999999</v>
      </c>
      <c r="O662" s="14">
        <f>IF(B662="W",N662*Dane!$D$2,N662*Dane!$H$2)</f>
        <v>0.30195</v>
      </c>
      <c r="P662" s="14">
        <f t="shared" si="218"/>
        <v>1.8116999999999999</v>
      </c>
      <c r="Q662" s="14">
        <f>IF(B662="W",N662*Dane!$C$23,N662*Dane!$C$23)</f>
        <v>0</v>
      </c>
      <c r="R662" s="14">
        <f>IF(B662="W",(N662*Dane!$D$3)-Q662,(N662*Dane!$H$3)-Q662)</f>
        <v>0</v>
      </c>
      <c r="S662" s="14">
        <f t="shared" si="198"/>
        <v>1.8116999999999999</v>
      </c>
      <c r="T662" s="14">
        <f t="shared" si="219"/>
        <v>0.18117</v>
      </c>
      <c r="U662" s="14">
        <f t="shared" si="220"/>
        <v>0.36234</v>
      </c>
      <c r="V662" s="33">
        <f t="shared" si="221"/>
        <v>1.9928699999999999</v>
      </c>
      <c r="W662" s="34">
        <f t="shared" si="222"/>
        <v>2.1740399999999998</v>
      </c>
      <c r="X662" s="49">
        <v>2.2754523300000002</v>
      </c>
      <c r="Y662" s="159"/>
      <c r="Z662" s="35"/>
      <c r="AA662" s="160"/>
      <c r="AB662" s="89"/>
      <c r="AC662" s="17"/>
      <c r="AD662" s="17"/>
    </row>
    <row r="663" spans="1:33" ht="29.25" customHeight="1">
      <c r="A663" s="178">
        <f t="shared" si="223"/>
        <v>660</v>
      </c>
      <c r="B663" s="10" t="s">
        <v>100</v>
      </c>
      <c r="C663" s="81" t="s">
        <v>1459</v>
      </c>
      <c r="D663" s="55" t="s">
        <v>1532</v>
      </c>
      <c r="E663" s="56"/>
      <c r="F663" s="12">
        <v>0</v>
      </c>
      <c r="G663" s="31">
        <v>0</v>
      </c>
      <c r="H663" s="31">
        <v>0</v>
      </c>
      <c r="I663" s="32">
        <v>19.1235</v>
      </c>
      <c r="J663" s="14">
        <v>0</v>
      </c>
      <c r="K663" s="14">
        <f>F663*Dane!$C$14+G663*Dane!$C$15+H663*Dane!$C$16</f>
        <v>0</v>
      </c>
      <c r="L663" s="41">
        <f>F663*Dane!$F$14+G663*Dane!$F$15+H663*Dane!$F$17</f>
        <v>0</v>
      </c>
      <c r="M663" s="41">
        <f>F663*Dane!$H$14+G663*Dane!$H$15+H663*Dane!$H$16+(F663+G663+H663)*Dane!$C$22</f>
        <v>0</v>
      </c>
      <c r="N663" s="15">
        <f t="shared" si="197"/>
        <v>19.1235</v>
      </c>
      <c r="O663" s="14">
        <f>IF(B663="W",N663*Dane!$D$2,N663*Dane!$H$2)</f>
        <v>3.8247</v>
      </c>
      <c r="P663" s="14">
        <f t="shared" ref="P663:P669" si="224">SUM(N663:O663)</f>
        <v>22.9482</v>
      </c>
      <c r="Q663" s="14">
        <f>IF(B663="W",N663*Dane!$C$23,N663*Dane!$C$23)</f>
        <v>0</v>
      </c>
      <c r="R663" s="14">
        <f>IF(B663="W",(N663*Dane!$D$3)-Q663,(N663*Dane!$H$3)-Q663)</f>
        <v>0</v>
      </c>
      <c r="S663" s="14">
        <f t="shared" si="198"/>
        <v>22.9482</v>
      </c>
      <c r="T663" s="14">
        <f t="shared" ref="T663:T669" si="225">S663*0.1</f>
        <v>2.2948200000000001</v>
      </c>
      <c r="U663" s="14">
        <f t="shared" ref="U663:U669" si="226">S663*0.2</f>
        <v>4.5896400000000002</v>
      </c>
      <c r="V663" s="33">
        <f t="shared" ref="V663:V669" si="227">SUM(S663:T663)</f>
        <v>25.243020000000001</v>
      </c>
      <c r="W663" s="34">
        <f t="shared" ref="W663:W669" si="228">SUM(S663,U663)</f>
        <v>27.537839999999999</v>
      </c>
      <c r="X663" s="49">
        <v>31</v>
      </c>
      <c r="Y663" s="159"/>
      <c r="Z663" s="35"/>
      <c r="AA663" s="160"/>
      <c r="AB663" s="89"/>
      <c r="AC663" s="17"/>
      <c r="AD663" s="17"/>
    </row>
    <row r="664" spans="1:33" ht="29.25" customHeight="1">
      <c r="A664" s="178">
        <f t="shared" si="223"/>
        <v>661</v>
      </c>
      <c r="B664" s="10" t="s">
        <v>99</v>
      </c>
      <c r="C664" s="81" t="s">
        <v>1460</v>
      </c>
      <c r="D664" s="55"/>
      <c r="E664" s="56"/>
      <c r="F664" s="12">
        <v>0</v>
      </c>
      <c r="G664" s="13">
        <v>14.9</v>
      </c>
      <c r="H664" s="13">
        <v>0.21140999999999999</v>
      </c>
      <c r="I664" s="32">
        <v>1445.6258849999999</v>
      </c>
      <c r="J664" s="14">
        <v>0</v>
      </c>
      <c r="K664" s="14">
        <f>F664*Dane!$C$14+G664*Dane!$C$15+H664*Dane!$C$16</f>
        <v>499.73357999999996</v>
      </c>
      <c r="L664" s="41">
        <f>F664*Dane!$F$14+G664*Dane!$F$15+H664*Dane!$F$17</f>
        <v>75.557050000000004</v>
      </c>
      <c r="M664" s="41">
        <f>F664*Dane!$H$14+G664*Dane!$H$15+H664*Dane!$H$16+(F664+G664+H664)*Dane!$C$22</f>
        <v>1088.0215200000002</v>
      </c>
      <c r="N664" s="15">
        <f t="shared" si="197"/>
        <v>3108.9380350000001</v>
      </c>
      <c r="O664" s="14">
        <f>IF(B664="W",N664*Dane!$D$2,N664*Dane!$H$2)</f>
        <v>621.78760700000009</v>
      </c>
      <c r="P664" s="14">
        <f t="shared" si="224"/>
        <v>3730.7256420000003</v>
      </c>
      <c r="Q664" s="14">
        <f>IF(B664="W",N664*Dane!$C$23,N664*Dane!$C$23)</f>
        <v>0</v>
      </c>
      <c r="R664" s="14">
        <f>IF(B664="W",(N664*Dane!$D$3)-Q664,(N664*Dane!$H$3)-Q664)</f>
        <v>0</v>
      </c>
      <c r="S664" s="14">
        <f t="shared" si="198"/>
        <v>3730.7256420000003</v>
      </c>
      <c r="T664" s="14">
        <f t="shared" si="225"/>
        <v>373.07256420000004</v>
      </c>
      <c r="U664" s="14">
        <f t="shared" si="226"/>
        <v>746.14512840000009</v>
      </c>
      <c r="V664" s="33">
        <f t="shared" si="227"/>
        <v>4103.7982062000001</v>
      </c>
      <c r="W664" s="34">
        <f t="shared" si="228"/>
        <v>4476.8707704000008</v>
      </c>
      <c r="X664" s="49">
        <v>7295</v>
      </c>
      <c r="Y664" s="159">
        <f>X664*Dane!$D$6</f>
        <v>1094.25</v>
      </c>
      <c r="Z664" s="35">
        <f>X664*Dane!$D$7</f>
        <v>2188.5</v>
      </c>
      <c r="AA664" s="160">
        <f>X664*Dane!$D$8</f>
        <v>4377</v>
      </c>
      <c r="AB664" s="89"/>
      <c r="AC664" s="17"/>
      <c r="AD664" s="17"/>
    </row>
    <row r="665" spans="1:33" ht="29.25" customHeight="1">
      <c r="A665" s="178">
        <f t="shared" si="223"/>
        <v>662</v>
      </c>
      <c r="B665" s="10" t="s">
        <v>100</v>
      </c>
      <c r="C665" s="81" t="s">
        <v>1461</v>
      </c>
      <c r="D665" s="55" t="s">
        <v>1344</v>
      </c>
      <c r="E665" s="56"/>
      <c r="F665" s="12">
        <v>0</v>
      </c>
      <c r="G665" s="31">
        <v>0</v>
      </c>
      <c r="H665" s="31">
        <v>0</v>
      </c>
      <c r="I665" s="32">
        <v>1092.0525</v>
      </c>
      <c r="J665" s="14">
        <v>0</v>
      </c>
      <c r="K665" s="14">
        <f>F665*Dane!$C$14+G665*Dane!$C$15+H665*Dane!$C$16</f>
        <v>0</v>
      </c>
      <c r="L665" s="41">
        <f>F665*Dane!$F$14+G665*Dane!$F$15+H665*Dane!$F$17</f>
        <v>0</v>
      </c>
      <c r="M665" s="41">
        <f>F665*Dane!$H$14+G665*Dane!$H$15+H665*Dane!$H$16+(F665+G665+H665)*Dane!$C$22</f>
        <v>0</v>
      </c>
      <c r="N665" s="15">
        <f t="shared" si="197"/>
        <v>1092.0525</v>
      </c>
      <c r="O665" s="14">
        <f>IF(B665="W",N665*Dane!$D$2,N665*Dane!$H$2)</f>
        <v>218.41050000000001</v>
      </c>
      <c r="P665" s="14">
        <f t="shared" si="224"/>
        <v>1310.463</v>
      </c>
      <c r="Q665" s="14">
        <f>IF(B665="W",N665*Dane!$C$23,N665*Dane!$C$23)</f>
        <v>0</v>
      </c>
      <c r="R665" s="14">
        <f>IF(B665="W",(N665*Dane!$D$3)-Q665,(N665*Dane!$H$3)-Q665)</f>
        <v>0</v>
      </c>
      <c r="S665" s="14">
        <f t="shared" si="198"/>
        <v>1310.463</v>
      </c>
      <c r="T665" s="14">
        <f t="shared" si="225"/>
        <v>131.0463</v>
      </c>
      <c r="U665" s="14">
        <f t="shared" si="226"/>
        <v>262.0926</v>
      </c>
      <c r="V665" s="33">
        <f t="shared" si="227"/>
        <v>1441.5092999999999</v>
      </c>
      <c r="W665" s="34">
        <f t="shared" si="228"/>
        <v>1572.5555999999999</v>
      </c>
      <c r="X665" s="49">
        <v>1724</v>
      </c>
      <c r="Y665" s="159"/>
      <c r="Z665" s="35"/>
      <c r="AA665" s="160"/>
      <c r="AB665" s="89"/>
      <c r="AC665" s="17"/>
      <c r="AD665" s="17"/>
      <c r="AE665" s="8"/>
      <c r="AF665" s="8"/>
      <c r="AG665" s="8"/>
    </row>
    <row r="666" spans="1:33" ht="29.25" customHeight="1">
      <c r="A666" s="178">
        <f t="shared" si="223"/>
        <v>663</v>
      </c>
      <c r="B666" s="10" t="s">
        <v>99</v>
      </c>
      <c r="C666" s="81" t="s">
        <v>1630</v>
      </c>
      <c r="D666" s="55" t="s">
        <v>1631</v>
      </c>
      <c r="E666" s="56"/>
      <c r="F666" s="12">
        <v>0</v>
      </c>
      <c r="G666" s="31">
        <v>10</v>
      </c>
      <c r="H666" s="31">
        <v>1.5</v>
      </c>
      <c r="I666" s="32">
        <v>2385.596235</v>
      </c>
      <c r="J666" s="14">
        <v>0</v>
      </c>
      <c r="K666" s="14">
        <f>F666*Dane!$C$14+G666*Dane!$C$15+H666*Dane!$C$16</f>
        <v>387</v>
      </c>
      <c r="L666" s="41">
        <f>F666*Dane!$F$14+G666*Dane!$F$15+H666*Dane!$F$17</f>
        <v>57.5</v>
      </c>
      <c r="M666" s="41">
        <f>F666*Dane!$H$14+G666*Dane!$H$15+H666*Dane!$H$16+(F666+G666+H666)*Dane!$C$22</f>
        <v>828</v>
      </c>
      <c r="N666" s="15">
        <f t="shared" si="197"/>
        <v>3658.096235</v>
      </c>
      <c r="O666" s="14">
        <f>IF(B666="W",N666*Dane!$D$2,N666*Dane!$H$2)</f>
        <v>731.61924700000009</v>
      </c>
      <c r="P666" s="14">
        <f>SUM(N666:O666)</f>
        <v>4389.7154819999996</v>
      </c>
      <c r="Q666" s="14">
        <f>IF(B666="W",N666*Dane!$C$23,N666*Dane!$C$23)</f>
        <v>0</v>
      </c>
      <c r="R666" s="14">
        <f>IF(B666="W",(N666*Dane!$D$3)-Q666,(N666*Dane!$H$3)-Q666)</f>
        <v>0</v>
      </c>
      <c r="S666" s="14">
        <f t="shared" si="198"/>
        <v>4389.7154819999996</v>
      </c>
      <c r="T666" s="14">
        <f>S666*0.1</f>
        <v>438.97154819999997</v>
      </c>
      <c r="U666" s="14">
        <f>S666*0.2</f>
        <v>877.94309639999994</v>
      </c>
      <c r="V666" s="33">
        <f>SUM(S666:T666)</f>
        <v>4828.6870301999998</v>
      </c>
      <c r="W666" s="34">
        <f>SUM(S666,U666)</f>
        <v>5267.6585783999999</v>
      </c>
      <c r="X666" s="49">
        <v>6126</v>
      </c>
      <c r="Y666" s="159">
        <f>X666*Dane!$D$6</f>
        <v>918.9</v>
      </c>
      <c r="Z666" s="35">
        <f>X666*Dane!$D$7</f>
        <v>1837.8</v>
      </c>
      <c r="AA666" s="160">
        <f>X666*Dane!$D$8</f>
        <v>3675.6</v>
      </c>
      <c r="AB666" s="89"/>
      <c r="AC666" s="17"/>
      <c r="AD666" s="17"/>
      <c r="AE666" s="8"/>
      <c r="AF666" s="8"/>
      <c r="AG666" s="8"/>
    </row>
    <row r="667" spans="1:33" ht="29.25" customHeight="1">
      <c r="A667" s="178">
        <f t="shared" si="223"/>
        <v>664</v>
      </c>
      <c r="B667" s="10" t="s">
        <v>100</v>
      </c>
      <c r="C667" s="81" t="s">
        <v>1462</v>
      </c>
      <c r="D667" s="55" t="s">
        <v>1345</v>
      </c>
      <c r="E667" s="56"/>
      <c r="F667" s="12">
        <v>0</v>
      </c>
      <c r="G667" s="31">
        <v>0</v>
      </c>
      <c r="H667" s="31">
        <v>0</v>
      </c>
      <c r="I667" s="32">
        <v>9.4611000000000001</v>
      </c>
      <c r="J667" s="14">
        <v>0</v>
      </c>
      <c r="K667" s="14">
        <f>F667*Dane!$C$14+G667*Dane!$C$15+H667*Dane!$C$16</f>
        <v>0</v>
      </c>
      <c r="L667" s="41">
        <f>F667*Dane!$F$14+G667*Dane!$F$15+H667*Dane!$F$17</f>
        <v>0</v>
      </c>
      <c r="M667" s="41">
        <f>F667*Dane!$H$14+G667*Dane!$H$15+H667*Dane!$H$16+(F667+G667+H667)*Dane!$C$22</f>
        <v>0</v>
      </c>
      <c r="N667" s="15">
        <f t="shared" ref="N667:N730" si="229">SUM(I667:M667)</f>
        <v>9.4611000000000001</v>
      </c>
      <c r="O667" s="14">
        <f>IF(B667="W",N667*Dane!$D$2,N667*Dane!$H$2)</f>
        <v>1.89222</v>
      </c>
      <c r="P667" s="14">
        <f t="shared" si="224"/>
        <v>11.35332</v>
      </c>
      <c r="Q667" s="14">
        <f>IF(B667="W",N667*Dane!$C$23,N667*Dane!$C$23)</f>
        <v>0</v>
      </c>
      <c r="R667" s="14">
        <f>IF(B667="W",(N667*Dane!$D$3)-Q667,(N667*Dane!$H$3)-Q667)</f>
        <v>0</v>
      </c>
      <c r="S667" s="14">
        <f t="shared" ref="S667:S730" si="230">SUM(P667:R667)</f>
        <v>11.35332</v>
      </c>
      <c r="T667" s="14">
        <f t="shared" si="225"/>
        <v>1.135332</v>
      </c>
      <c r="U667" s="14">
        <f t="shared" si="226"/>
        <v>2.270664</v>
      </c>
      <c r="V667" s="33">
        <f t="shared" si="227"/>
        <v>12.488652</v>
      </c>
      <c r="W667" s="34">
        <f t="shared" si="228"/>
        <v>13.623984</v>
      </c>
      <c r="X667" s="49">
        <v>24</v>
      </c>
      <c r="Y667" s="159"/>
      <c r="Z667" s="35"/>
      <c r="AA667" s="160"/>
      <c r="AB667" s="89"/>
      <c r="AC667" s="17"/>
      <c r="AD667" s="17"/>
      <c r="AE667" s="8"/>
      <c r="AF667" s="8"/>
      <c r="AG667" s="8"/>
    </row>
    <row r="668" spans="1:33" ht="29.25" customHeight="1">
      <c r="A668" s="178">
        <f t="shared" si="223"/>
        <v>665</v>
      </c>
      <c r="B668" s="10" t="s">
        <v>100</v>
      </c>
      <c r="C668" s="81" t="s">
        <v>1463</v>
      </c>
      <c r="D668" s="55" t="s">
        <v>1346</v>
      </c>
      <c r="E668" s="56"/>
      <c r="F668" s="12">
        <v>0</v>
      </c>
      <c r="G668" s="31">
        <v>0</v>
      </c>
      <c r="H668" s="31">
        <v>0</v>
      </c>
      <c r="I668" s="32">
        <v>6.2805600000000004</v>
      </c>
      <c r="J668" s="14">
        <v>0</v>
      </c>
      <c r="K668" s="14">
        <f>F668*Dane!$C$14+G668*Dane!$C$15+H668*Dane!$C$16</f>
        <v>0</v>
      </c>
      <c r="L668" s="41">
        <f>F668*Dane!$F$14+G668*Dane!$F$15+H668*Dane!$F$17</f>
        <v>0</v>
      </c>
      <c r="M668" s="41">
        <f>F668*Dane!$H$14+G668*Dane!$H$15+H668*Dane!$H$16+(F668+G668+H668)*Dane!$C$22</f>
        <v>0</v>
      </c>
      <c r="N668" s="15">
        <f t="shared" si="229"/>
        <v>6.2805600000000004</v>
      </c>
      <c r="O668" s="14">
        <f>IF(B668="W",N668*Dane!$D$2,N668*Dane!$H$2)</f>
        <v>1.2561120000000001</v>
      </c>
      <c r="P668" s="14">
        <f t="shared" si="224"/>
        <v>7.5366720000000003</v>
      </c>
      <c r="Q668" s="14">
        <f>IF(B668="W",N668*Dane!$C$23,N668*Dane!$C$23)</f>
        <v>0</v>
      </c>
      <c r="R668" s="14">
        <f>IF(B668="W",(N668*Dane!$D$3)-Q668,(N668*Dane!$H$3)-Q668)</f>
        <v>0</v>
      </c>
      <c r="S668" s="14">
        <f t="shared" si="230"/>
        <v>7.5366720000000003</v>
      </c>
      <c r="T668" s="14">
        <f t="shared" si="225"/>
        <v>0.75366720000000009</v>
      </c>
      <c r="U668" s="14">
        <f t="shared" si="226"/>
        <v>1.5073344000000002</v>
      </c>
      <c r="V668" s="33">
        <f t="shared" si="227"/>
        <v>8.2903392</v>
      </c>
      <c r="W668" s="34">
        <f t="shared" si="228"/>
        <v>9.0440064000000007</v>
      </c>
      <c r="X668" s="49">
        <v>14</v>
      </c>
      <c r="Y668" s="159"/>
      <c r="Z668" s="35"/>
      <c r="AA668" s="160"/>
      <c r="AB668" s="89"/>
      <c r="AC668" s="17"/>
      <c r="AD668" s="17"/>
      <c r="AE668" s="8"/>
      <c r="AF668" s="8"/>
      <c r="AG668" s="8"/>
    </row>
    <row r="669" spans="1:33" ht="29.25" customHeight="1">
      <c r="A669" s="178">
        <f t="shared" si="223"/>
        <v>666</v>
      </c>
      <c r="B669" s="10" t="s">
        <v>100</v>
      </c>
      <c r="C669" s="81" t="s">
        <v>1464</v>
      </c>
      <c r="D669" s="55" t="s">
        <v>1347</v>
      </c>
      <c r="E669" s="56"/>
      <c r="F669" s="12">
        <v>0</v>
      </c>
      <c r="G669" s="31">
        <v>0</v>
      </c>
      <c r="H669" s="31">
        <v>0</v>
      </c>
      <c r="I669" s="32">
        <v>9.0585000000000004</v>
      </c>
      <c r="J669" s="14">
        <v>0</v>
      </c>
      <c r="K669" s="14">
        <f>F669*Dane!$C$14+G669*Dane!$C$15+H669*Dane!$C$16</f>
        <v>0</v>
      </c>
      <c r="L669" s="41">
        <f>F669*Dane!$F$14+G669*Dane!$F$15+H669*Dane!$F$17</f>
        <v>0</v>
      </c>
      <c r="M669" s="41">
        <f>F669*Dane!$H$14+G669*Dane!$H$15+H669*Dane!$H$16+(F669+G669+H669)*Dane!$C$22</f>
        <v>0</v>
      </c>
      <c r="N669" s="15">
        <f t="shared" si="229"/>
        <v>9.0585000000000004</v>
      </c>
      <c r="O669" s="14">
        <f>IF(B669="W",N669*Dane!$D$2,N669*Dane!$H$2)</f>
        <v>1.8117000000000001</v>
      </c>
      <c r="P669" s="14">
        <f t="shared" si="224"/>
        <v>10.870200000000001</v>
      </c>
      <c r="Q669" s="14">
        <f>IF(B669="W",N669*Dane!$C$23,N669*Dane!$C$23)</f>
        <v>0</v>
      </c>
      <c r="R669" s="14">
        <f>IF(B669="W",(N669*Dane!$D$3)-Q669,(N669*Dane!$H$3)-Q669)</f>
        <v>0</v>
      </c>
      <c r="S669" s="14">
        <f t="shared" si="230"/>
        <v>10.870200000000001</v>
      </c>
      <c r="T669" s="14">
        <f t="shared" si="225"/>
        <v>1.0870200000000001</v>
      </c>
      <c r="U669" s="14">
        <f t="shared" si="226"/>
        <v>2.1740400000000002</v>
      </c>
      <c r="V669" s="33">
        <f t="shared" si="227"/>
        <v>11.957220000000001</v>
      </c>
      <c r="W669" s="34">
        <f t="shared" si="228"/>
        <v>13.04424</v>
      </c>
      <c r="X669" s="49">
        <v>14</v>
      </c>
      <c r="Y669" s="159"/>
      <c r="Z669" s="35"/>
      <c r="AA669" s="160"/>
      <c r="AB669" s="89"/>
      <c r="AC669" s="17"/>
      <c r="AD669" s="17"/>
      <c r="AE669" s="8"/>
      <c r="AF669" s="8"/>
      <c r="AG669" s="8"/>
    </row>
    <row r="670" spans="1:33" ht="29.25" customHeight="1">
      <c r="A670" s="178">
        <f t="shared" si="223"/>
        <v>667</v>
      </c>
      <c r="B670" s="10" t="s">
        <v>99</v>
      </c>
      <c r="C670" s="81" t="s">
        <v>1465</v>
      </c>
      <c r="D670" s="55" t="s">
        <v>1265</v>
      </c>
      <c r="E670" s="56"/>
      <c r="F670" s="12">
        <v>0</v>
      </c>
      <c r="G670" s="13">
        <v>1.5</v>
      </c>
      <c r="H670" s="13">
        <v>0.25</v>
      </c>
      <c r="I670" s="32">
        <v>115.24424999999999</v>
      </c>
      <c r="J670" s="14">
        <v>0</v>
      </c>
      <c r="K670" s="14">
        <f>F670*Dane!$C$14+G670*Dane!$C$15+H670*Dane!$C$16</f>
        <v>59</v>
      </c>
      <c r="L670" s="41">
        <f>F670*Dane!$F$14+G670*Dane!$F$15+H670*Dane!$F$17</f>
        <v>8.75</v>
      </c>
      <c r="M670" s="41">
        <f>F670*Dane!$H$14+G670*Dane!$H$15+H670*Dane!$H$16+(F670+G670+H670)*Dane!$C$22</f>
        <v>126</v>
      </c>
      <c r="N670" s="15">
        <f t="shared" si="229"/>
        <v>308.99424999999997</v>
      </c>
      <c r="O670" s="14">
        <f>IF(B670="W",N670*Dane!$D$2,N670*Dane!$H$2)</f>
        <v>61.798849999999995</v>
      </c>
      <c r="P670" s="14">
        <f t="shared" ref="P670:P703" si="231">SUM(N670:O670)</f>
        <v>370.79309999999998</v>
      </c>
      <c r="Q670" s="14">
        <f>IF(B670="W",N670*Dane!$C$23,N670*Dane!$C$23)</f>
        <v>0</v>
      </c>
      <c r="R670" s="14">
        <f>IF(B670="W",(N670*Dane!$D$3)-Q670,(N670*Dane!$H$3)-Q670)</f>
        <v>0</v>
      </c>
      <c r="S670" s="14">
        <f t="shared" si="230"/>
        <v>370.79309999999998</v>
      </c>
      <c r="T670" s="14">
        <f t="shared" ref="T670:T703" si="232">S670*0.1</f>
        <v>37.07931</v>
      </c>
      <c r="U670" s="14">
        <f t="shared" ref="U670:U703" si="233">S670*0.2</f>
        <v>74.158619999999999</v>
      </c>
      <c r="V670" s="33">
        <f t="shared" ref="V670:V703" si="234">SUM(S670:T670)</f>
        <v>407.87241</v>
      </c>
      <c r="W670" s="34">
        <f t="shared" ref="W670:W703" si="235">SUM(S670,U670)</f>
        <v>444.95171999999997</v>
      </c>
      <c r="X670" s="49">
        <v>483</v>
      </c>
      <c r="Y670" s="159">
        <f>X670*Dane!$D$6</f>
        <v>72.45</v>
      </c>
      <c r="Z670" s="35">
        <f>X670*Dane!$D$7</f>
        <v>144.9</v>
      </c>
      <c r="AA670" s="160">
        <f>X670*Dane!$D$8</f>
        <v>289.8</v>
      </c>
      <c r="AB670" s="89"/>
      <c r="AC670" s="17"/>
      <c r="AD670" s="17"/>
      <c r="AE670" s="8"/>
      <c r="AF670" s="8"/>
      <c r="AG670" s="8"/>
    </row>
    <row r="671" spans="1:33" ht="29.25" customHeight="1">
      <c r="A671" s="178">
        <f t="shared" si="223"/>
        <v>668</v>
      </c>
      <c r="B671" s="10" t="s">
        <v>99</v>
      </c>
      <c r="C671" s="81" t="s">
        <v>1466</v>
      </c>
      <c r="D671" s="55" t="s">
        <v>1533</v>
      </c>
      <c r="E671" s="56"/>
      <c r="F671" s="12">
        <v>0</v>
      </c>
      <c r="G671" s="13">
        <v>1.5</v>
      </c>
      <c r="H671" s="13">
        <v>0.25</v>
      </c>
      <c r="I671" s="32">
        <v>115.24424999999999</v>
      </c>
      <c r="J671" s="14">
        <v>0</v>
      </c>
      <c r="K671" s="14">
        <f>F671*Dane!$C$14+G671*Dane!$C$15+H671*Dane!$C$16</f>
        <v>59</v>
      </c>
      <c r="L671" s="41">
        <f>F671*Dane!$F$14+G671*Dane!$F$15+H671*Dane!$F$17</f>
        <v>8.75</v>
      </c>
      <c r="M671" s="41">
        <f>F671*Dane!$H$14+G671*Dane!$H$15+H671*Dane!$H$16+(F671+G671+H671)*Dane!$C$22</f>
        <v>126</v>
      </c>
      <c r="N671" s="15">
        <f t="shared" si="229"/>
        <v>308.99424999999997</v>
      </c>
      <c r="O671" s="14">
        <f>IF(B671="W",N671*Dane!$D$2,N671*Dane!$H$2)</f>
        <v>61.798849999999995</v>
      </c>
      <c r="P671" s="14">
        <f t="shared" si="231"/>
        <v>370.79309999999998</v>
      </c>
      <c r="Q671" s="14">
        <f>IF(B671="W",N671*Dane!$C$23,N671*Dane!$C$23)</f>
        <v>0</v>
      </c>
      <c r="R671" s="14">
        <f>IF(B671="W",(N671*Dane!$D$3)-Q671,(N671*Dane!$H$3)-Q671)</f>
        <v>0</v>
      </c>
      <c r="S671" s="14">
        <f t="shared" si="230"/>
        <v>370.79309999999998</v>
      </c>
      <c r="T671" s="14">
        <f t="shared" si="232"/>
        <v>37.07931</v>
      </c>
      <c r="U671" s="14">
        <f t="shared" si="233"/>
        <v>74.158619999999999</v>
      </c>
      <c r="V671" s="33">
        <f t="shared" si="234"/>
        <v>407.87241</v>
      </c>
      <c r="W671" s="34">
        <f t="shared" si="235"/>
        <v>444.95171999999997</v>
      </c>
      <c r="X671" s="49">
        <v>483</v>
      </c>
      <c r="Y671" s="159">
        <f>X671*Dane!$D$6</f>
        <v>72.45</v>
      </c>
      <c r="Z671" s="35">
        <f>X671*Dane!$D$7</f>
        <v>144.9</v>
      </c>
      <c r="AA671" s="160">
        <f>X671*Dane!$D$8</f>
        <v>289.8</v>
      </c>
      <c r="AB671" s="89"/>
      <c r="AC671" s="17"/>
      <c r="AD671" s="17"/>
      <c r="AE671" s="8"/>
      <c r="AF671" s="8"/>
      <c r="AG671" s="8"/>
    </row>
    <row r="672" spans="1:33" ht="29.25" customHeight="1">
      <c r="A672" s="178">
        <f t="shared" si="223"/>
        <v>669</v>
      </c>
      <c r="B672" s="10" t="s">
        <v>100</v>
      </c>
      <c r="C672" s="81" t="s">
        <v>1467</v>
      </c>
      <c r="D672" s="55" t="s">
        <v>1322</v>
      </c>
      <c r="E672" s="56"/>
      <c r="F672" s="12">
        <v>0</v>
      </c>
      <c r="G672" s="31">
        <v>0</v>
      </c>
      <c r="H672" s="31">
        <v>0</v>
      </c>
      <c r="I672" s="32">
        <v>16.365690000000001</v>
      </c>
      <c r="J672" s="14">
        <v>0</v>
      </c>
      <c r="K672" s="14">
        <f>F672*Dane!$C$14+G672*Dane!$C$15+H672*Dane!$C$16</f>
        <v>0</v>
      </c>
      <c r="L672" s="41">
        <f>F672*Dane!$F$14+G672*Dane!$F$15+H672*Dane!$F$17</f>
        <v>0</v>
      </c>
      <c r="M672" s="41">
        <f>F672*Dane!$H$14+G672*Dane!$H$15+H672*Dane!$H$16+(F672+G672+H672)*Dane!$C$22</f>
        <v>0</v>
      </c>
      <c r="N672" s="15">
        <f t="shared" si="229"/>
        <v>16.365690000000001</v>
      </c>
      <c r="O672" s="14">
        <f>IF(B672="W",N672*Dane!$D$2,N672*Dane!$H$2)</f>
        <v>3.2731380000000003</v>
      </c>
      <c r="P672" s="14">
        <f t="shared" si="231"/>
        <v>19.638828</v>
      </c>
      <c r="Q672" s="14">
        <f>IF(B672="W",N672*Dane!$C$23,N672*Dane!$C$23)</f>
        <v>0</v>
      </c>
      <c r="R672" s="14">
        <f>IF(B672="W",(N672*Dane!$D$3)-Q672,(N672*Dane!$H$3)-Q672)</f>
        <v>0</v>
      </c>
      <c r="S672" s="14">
        <f t="shared" si="230"/>
        <v>19.638828</v>
      </c>
      <c r="T672" s="14">
        <f t="shared" si="232"/>
        <v>1.9638828000000002</v>
      </c>
      <c r="U672" s="14">
        <f t="shared" si="233"/>
        <v>3.9277656000000003</v>
      </c>
      <c r="V672" s="33">
        <f t="shared" si="234"/>
        <v>21.602710800000001</v>
      </c>
      <c r="W672" s="34">
        <f t="shared" si="235"/>
        <v>23.566593600000001</v>
      </c>
      <c r="X672" s="49">
        <v>32</v>
      </c>
      <c r="Y672" s="159"/>
      <c r="Z672" s="35"/>
      <c r="AA672" s="160"/>
      <c r="AB672" s="89"/>
      <c r="AC672" s="17"/>
      <c r="AD672" s="17"/>
      <c r="AE672" s="8"/>
      <c r="AF672" s="8"/>
      <c r="AG672" s="8"/>
    </row>
    <row r="673" spans="1:33" ht="29.25" customHeight="1">
      <c r="A673" s="178">
        <f t="shared" si="223"/>
        <v>670</v>
      </c>
      <c r="B673" s="10" t="s">
        <v>100</v>
      </c>
      <c r="C673" s="81" t="s">
        <v>1468</v>
      </c>
      <c r="D673" s="55"/>
      <c r="E673" s="56"/>
      <c r="F673" s="12">
        <v>0</v>
      </c>
      <c r="G673" s="31">
        <v>0</v>
      </c>
      <c r="H673" s="31">
        <v>0</v>
      </c>
      <c r="I673" s="32">
        <v>3716.9944349999996</v>
      </c>
      <c r="J673" s="14">
        <v>0</v>
      </c>
      <c r="K673" s="14">
        <f>F673*Dane!$C$14+G673*Dane!$C$15+H673*Dane!$C$16</f>
        <v>0</v>
      </c>
      <c r="L673" s="41">
        <f>F673*Dane!$F$14+G673*Dane!$F$15+H673*Dane!$F$17</f>
        <v>0</v>
      </c>
      <c r="M673" s="41">
        <f>F673*Dane!$H$14+G673*Dane!$H$15+H673*Dane!$H$16+(F673+G673+H673)*Dane!$C$22</f>
        <v>0</v>
      </c>
      <c r="N673" s="15">
        <f t="shared" si="229"/>
        <v>3716.9944349999996</v>
      </c>
      <c r="O673" s="14">
        <f>IF(B673="W",N673*Dane!$D$2,N673*Dane!$H$2)</f>
        <v>743.39888699999995</v>
      </c>
      <c r="P673" s="14">
        <f t="shared" si="231"/>
        <v>4460.3933219999999</v>
      </c>
      <c r="Q673" s="14">
        <f>IF(B673="W",N673*Dane!$C$23,N673*Dane!$C$23)</f>
        <v>0</v>
      </c>
      <c r="R673" s="14">
        <f>IF(B673="W",(N673*Dane!$D$3)-Q673,(N673*Dane!$H$3)-Q673)</f>
        <v>0</v>
      </c>
      <c r="S673" s="14">
        <f t="shared" si="230"/>
        <v>4460.3933219999999</v>
      </c>
      <c r="T673" s="14">
        <f t="shared" si="232"/>
        <v>446.03933219999999</v>
      </c>
      <c r="U673" s="14">
        <f t="shared" si="233"/>
        <v>892.07866439999998</v>
      </c>
      <c r="V673" s="33">
        <f t="shared" si="234"/>
        <v>4906.4326541999999</v>
      </c>
      <c r="W673" s="34">
        <f t="shared" si="235"/>
        <v>5352.4719863999999</v>
      </c>
      <c r="X673" s="49">
        <v>6039</v>
      </c>
      <c r="Y673" s="159"/>
      <c r="Z673" s="35"/>
      <c r="AA673" s="160"/>
      <c r="AB673" s="89"/>
      <c r="AC673" s="17"/>
      <c r="AD673" s="17"/>
      <c r="AE673" s="8"/>
      <c r="AF673" s="8"/>
      <c r="AG673" s="8"/>
    </row>
    <row r="674" spans="1:33" ht="29.25" customHeight="1">
      <c r="A674" s="178">
        <f t="shared" si="223"/>
        <v>671</v>
      </c>
      <c r="B674" s="10" t="s">
        <v>100</v>
      </c>
      <c r="C674" s="81" t="s">
        <v>1469</v>
      </c>
      <c r="D674" s="55" t="s">
        <v>1348</v>
      </c>
      <c r="E674" s="56"/>
      <c r="F674" s="12">
        <v>0</v>
      </c>
      <c r="G674" s="31">
        <v>0</v>
      </c>
      <c r="H674" s="31">
        <v>0</v>
      </c>
      <c r="I674" s="32">
        <v>55.357500000000002</v>
      </c>
      <c r="J674" s="14">
        <v>0</v>
      </c>
      <c r="K674" s="14">
        <f>F674*Dane!$C$14+G674*Dane!$C$15+H674*Dane!$C$16</f>
        <v>0</v>
      </c>
      <c r="L674" s="41">
        <f>F674*Dane!$F$14+G674*Dane!$F$15+H674*Dane!$F$17</f>
        <v>0</v>
      </c>
      <c r="M674" s="41">
        <f>F674*Dane!$H$14+G674*Dane!$H$15+H674*Dane!$H$16+(F674+G674+H674)*Dane!$C$22</f>
        <v>0</v>
      </c>
      <c r="N674" s="15">
        <f t="shared" si="229"/>
        <v>55.357500000000002</v>
      </c>
      <c r="O674" s="14">
        <f>IF(B674="W",N674*Dane!$D$2,N674*Dane!$H$2)</f>
        <v>11.0715</v>
      </c>
      <c r="P674" s="14">
        <f t="shared" si="231"/>
        <v>66.429000000000002</v>
      </c>
      <c r="Q674" s="14">
        <f>IF(B674="W",N674*Dane!$C$23,N674*Dane!$C$23)</f>
        <v>0</v>
      </c>
      <c r="R674" s="14">
        <f>IF(B674="W",(N674*Dane!$D$3)-Q674,(N674*Dane!$H$3)-Q674)</f>
        <v>0</v>
      </c>
      <c r="S674" s="14">
        <f t="shared" si="230"/>
        <v>66.429000000000002</v>
      </c>
      <c r="T674" s="14">
        <f t="shared" si="232"/>
        <v>6.6429000000000009</v>
      </c>
      <c r="U674" s="14">
        <f t="shared" si="233"/>
        <v>13.285800000000002</v>
      </c>
      <c r="V674" s="33">
        <f t="shared" si="234"/>
        <v>73.071899999999999</v>
      </c>
      <c r="W674" s="34">
        <f t="shared" si="235"/>
        <v>79.714799999999997</v>
      </c>
      <c r="X674" s="49">
        <v>89</v>
      </c>
      <c r="Y674" s="159"/>
      <c r="Z674" s="35"/>
      <c r="AA674" s="160"/>
      <c r="AB674" s="89"/>
      <c r="AC674" s="17"/>
      <c r="AD674" s="17"/>
      <c r="AE674" s="8"/>
      <c r="AF674" s="8"/>
      <c r="AG674" s="8"/>
    </row>
    <row r="675" spans="1:33" ht="29.25" customHeight="1">
      <c r="A675" s="178">
        <f t="shared" si="223"/>
        <v>672</v>
      </c>
      <c r="B675" s="10" t="s">
        <v>100</v>
      </c>
      <c r="C675" s="81" t="s">
        <v>1470</v>
      </c>
      <c r="D675" s="55" t="s">
        <v>1349</v>
      </c>
      <c r="E675" s="56"/>
      <c r="F675" s="12">
        <v>0</v>
      </c>
      <c r="G675" s="31">
        <v>0</v>
      </c>
      <c r="H675" s="31">
        <v>0</v>
      </c>
      <c r="I675" s="32">
        <v>110.715</v>
      </c>
      <c r="J675" s="14">
        <v>0</v>
      </c>
      <c r="K675" s="14">
        <f>F675*Dane!$C$14+G675*Dane!$C$15+H675*Dane!$C$16</f>
        <v>0</v>
      </c>
      <c r="L675" s="41">
        <f>F675*Dane!$F$14+G675*Dane!$F$15+H675*Dane!$F$17</f>
        <v>0</v>
      </c>
      <c r="M675" s="41">
        <f>F675*Dane!$H$14+G675*Dane!$H$15+H675*Dane!$H$16+(F675+G675+H675)*Dane!$C$22</f>
        <v>0</v>
      </c>
      <c r="N675" s="15">
        <f t="shared" si="229"/>
        <v>110.715</v>
      </c>
      <c r="O675" s="14">
        <f>IF(B675="W",N675*Dane!$D$2,N675*Dane!$H$2)</f>
        <v>22.143000000000001</v>
      </c>
      <c r="P675" s="14">
        <f t="shared" si="231"/>
        <v>132.858</v>
      </c>
      <c r="Q675" s="14">
        <f>IF(B675="W",N675*Dane!$C$23,N675*Dane!$C$23)</f>
        <v>0</v>
      </c>
      <c r="R675" s="14">
        <f>IF(B675="W",(N675*Dane!$D$3)-Q675,(N675*Dane!$H$3)-Q675)</f>
        <v>0</v>
      </c>
      <c r="S675" s="14">
        <f t="shared" si="230"/>
        <v>132.858</v>
      </c>
      <c r="T675" s="14">
        <f t="shared" si="232"/>
        <v>13.285800000000002</v>
      </c>
      <c r="U675" s="14">
        <f t="shared" si="233"/>
        <v>26.571600000000004</v>
      </c>
      <c r="V675" s="33">
        <f t="shared" si="234"/>
        <v>146.1438</v>
      </c>
      <c r="W675" s="34">
        <f t="shared" si="235"/>
        <v>159.42959999999999</v>
      </c>
      <c r="X675" s="49">
        <v>180</v>
      </c>
      <c r="Y675" s="159"/>
      <c r="Z675" s="35"/>
      <c r="AA675" s="160"/>
      <c r="AB675" s="89"/>
      <c r="AC675" s="17"/>
      <c r="AD675" s="17"/>
      <c r="AE675" s="8"/>
      <c r="AF675" s="8"/>
      <c r="AG675" s="8"/>
    </row>
    <row r="676" spans="1:33" ht="29.25" customHeight="1">
      <c r="A676" s="178">
        <f t="shared" si="223"/>
        <v>673</v>
      </c>
      <c r="B676" s="10" t="s">
        <v>100</v>
      </c>
      <c r="C676" s="81" t="s">
        <v>1471</v>
      </c>
      <c r="D676" s="55" t="s">
        <v>1350</v>
      </c>
      <c r="E676" s="56"/>
      <c r="F676" s="12">
        <v>0</v>
      </c>
      <c r="G676" s="31">
        <v>0</v>
      </c>
      <c r="H676" s="31">
        <v>0</v>
      </c>
      <c r="I676" s="32">
        <v>276.78750000000002</v>
      </c>
      <c r="J676" s="14">
        <v>0</v>
      </c>
      <c r="K676" s="14">
        <f>F676*Dane!$C$14+G676*Dane!$C$15+H676*Dane!$C$16</f>
        <v>0</v>
      </c>
      <c r="L676" s="41">
        <f>F676*Dane!$F$14+G676*Dane!$F$15+H676*Dane!$F$17</f>
        <v>0</v>
      </c>
      <c r="M676" s="41">
        <f>F676*Dane!$H$14+G676*Dane!$H$15+H676*Dane!$H$16+(F676+G676+H676)*Dane!$C$22</f>
        <v>0</v>
      </c>
      <c r="N676" s="15">
        <f t="shared" si="229"/>
        <v>276.78750000000002</v>
      </c>
      <c r="O676" s="14">
        <f>IF(B676="W",N676*Dane!$D$2,N676*Dane!$H$2)</f>
        <v>55.357500000000009</v>
      </c>
      <c r="P676" s="14">
        <f t="shared" si="231"/>
        <v>332.14500000000004</v>
      </c>
      <c r="Q676" s="14">
        <f>IF(B676="W",N676*Dane!$C$23,N676*Dane!$C$23)</f>
        <v>0</v>
      </c>
      <c r="R676" s="14">
        <f>IF(B676="W",(N676*Dane!$D$3)-Q676,(N676*Dane!$H$3)-Q676)</f>
        <v>0</v>
      </c>
      <c r="S676" s="14">
        <f t="shared" si="230"/>
        <v>332.14500000000004</v>
      </c>
      <c r="T676" s="14">
        <f t="shared" si="232"/>
        <v>33.214500000000008</v>
      </c>
      <c r="U676" s="14">
        <f t="shared" si="233"/>
        <v>66.429000000000016</v>
      </c>
      <c r="V676" s="33">
        <f t="shared" si="234"/>
        <v>365.35950000000003</v>
      </c>
      <c r="W676" s="34">
        <f t="shared" si="235"/>
        <v>398.57400000000007</v>
      </c>
      <c r="X676" s="49">
        <v>467</v>
      </c>
      <c r="Y676" s="159"/>
      <c r="Z676" s="35"/>
      <c r="AA676" s="160"/>
      <c r="AB676" s="89"/>
      <c r="AC676" s="17"/>
      <c r="AD676" s="17"/>
      <c r="AE676" s="8"/>
      <c r="AF676" s="8"/>
      <c r="AG676" s="8"/>
    </row>
    <row r="677" spans="1:33" ht="29.25" customHeight="1">
      <c r="A677" s="178">
        <f t="shared" si="223"/>
        <v>674</v>
      </c>
      <c r="B677" s="10" t="s">
        <v>99</v>
      </c>
      <c r="C677" s="81" t="s">
        <v>1472</v>
      </c>
      <c r="D677" s="55" t="s">
        <v>1172</v>
      </c>
      <c r="E677" s="56" t="s">
        <v>1173</v>
      </c>
      <c r="F677" s="12">
        <v>0</v>
      </c>
      <c r="G677" s="13">
        <v>1</v>
      </c>
      <c r="H677" s="13">
        <v>0.1</v>
      </c>
      <c r="I677" s="32">
        <v>14.795549999999999</v>
      </c>
      <c r="J677" s="14">
        <v>0</v>
      </c>
      <c r="K677" s="14">
        <f>F677*Dane!$C$14+G677*Dane!$C$15+H677*Dane!$C$16</f>
        <v>36.799999999999997</v>
      </c>
      <c r="L677" s="41">
        <f>F677*Dane!$F$14+G677*Dane!$F$15+H677*Dane!$F$17</f>
        <v>5.5</v>
      </c>
      <c r="M677" s="41">
        <f>F677*Dane!$H$14+G677*Dane!$H$15+H677*Dane!$H$16+(F677+G677+H677)*Dane!$C$22</f>
        <v>79.2</v>
      </c>
      <c r="N677" s="15">
        <f t="shared" si="229"/>
        <v>136.29554999999999</v>
      </c>
      <c r="O677" s="14">
        <f>IF(B677="W",N677*Dane!$D$2,N677*Dane!$H$2)</f>
        <v>27.25911</v>
      </c>
      <c r="P677" s="14">
        <f t="shared" si="231"/>
        <v>163.55465999999998</v>
      </c>
      <c r="Q677" s="14">
        <f>IF(B677="W",N677*Dane!$C$23,N677*Dane!$C$23)</f>
        <v>0</v>
      </c>
      <c r="R677" s="14">
        <f>IF(B677="W",(N677*Dane!$D$3)-Q677,(N677*Dane!$H$3)-Q677)</f>
        <v>0</v>
      </c>
      <c r="S677" s="14">
        <f t="shared" si="230"/>
        <v>163.55465999999998</v>
      </c>
      <c r="T677" s="14">
        <f t="shared" si="232"/>
        <v>16.355466</v>
      </c>
      <c r="U677" s="14">
        <f t="shared" si="233"/>
        <v>32.710932</v>
      </c>
      <c r="V677" s="33">
        <f t="shared" si="234"/>
        <v>179.91012599999999</v>
      </c>
      <c r="W677" s="34">
        <f t="shared" si="235"/>
        <v>196.26559199999997</v>
      </c>
      <c r="X677" s="49">
        <v>413</v>
      </c>
      <c r="Y677" s="159">
        <f>X677*Dane!$D$6</f>
        <v>61.949999999999996</v>
      </c>
      <c r="Z677" s="35">
        <f>X677*Dane!$D$7</f>
        <v>123.89999999999999</v>
      </c>
      <c r="AA677" s="160">
        <f>X677*Dane!$D$8</f>
        <v>247.79999999999998</v>
      </c>
      <c r="AB677" s="89"/>
      <c r="AC677" s="17"/>
      <c r="AD677" s="17"/>
      <c r="AE677" s="8"/>
      <c r="AF677" s="8"/>
      <c r="AG677" s="8"/>
    </row>
    <row r="678" spans="1:33" ht="29.25" customHeight="1">
      <c r="A678" s="178">
        <f t="shared" si="223"/>
        <v>675</v>
      </c>
      <c r="B678" s="10" t="s">
        <v>100</v>
      </c>
      <c r="C678" s="81" t="s">
        <v>1473</v>
      </c>
      <c r="D678" s="55" t="s">
        <v>1351</v>
      </c>
      <c r="E678" s="56"/>
      <c r="F678" s="12">
        <v>0</v>
      </c>
      <c r="G678" s="31">
        <v>0</v>
      </c>
      <c r="H678" s="31">
        <v>0</v>
      </c>
      <c r="I678" s="32">
        <f>270*Dane!$D$4</f>
        <v>1285.9560000000001</v>
      </c>
      <c r="J678" s="14">
        <v>0</v>
      </c>
      <c r="K678" s="14">
        <f>F678*Dane!$C$14+G678*Dane!$C$15+H678*Dane!$C$16</f>
        <v>0</v>
      </c>
      <c r="L678" s="41">
        <f>F678*Dane!$F$14+G678*Dane!$F$15+H678*Dane!$F$17</f>
        <v>0</v>
      </c>
      <c r="M678" s="41">
        <f>F678*Dane!$H$14+G678*Dane!$H$15+H678*Dane!$H$16+(F678+G678+H678)*Dane!$C$22</f>
        <v>0</v>
      </c>
      <c r="N678" s="15">
        <f t="shared" si="229"/>
        <v>1285.9560000000001</v>
      </c>
      <c r="O678" s="14">
        <f>IF(B678="W",N678*Dane!$D$2,N678*Dane!$H$2)</f>
        <v>257.19120000000004</v>
      </c>
      <c r="P678" s="14">
        <f t="shared" si="231"/>
        <v>1543.1472000000001</v>
      </c>
      <c r="Q678" s="14">
        <f>IF(B678="W",N678*Dane!$C$23,N678*Dane!$C$23)</f>
        <v>0</v>
      </c>
      <c r="R678" s="14">
        <f>IF(B678="W",(N678*Dane!$D$3)-Q678,(N678*Dane!$H$3)-Q678)</f>
        <v>0</v>
      </c>
      <c r="S678" s="14">
        <f t="shared" si="230"/>
        <v>1543.1472000000001</v>
      </c>
      <c r="T678" s="14">
        <f t="shared" si="232"/>
        <v>154.31472000000002</v>
      </c>
      <c r="U678" s="14">
        <f t="shared" si="233"/>
        <v>308.62944000000005</v>
      </c>
      <c r="V678" s="33">
        <f t="shared" si="234"/>
        <v>1697.4619200000002</v>
      </c>
      <c r="W678" s="34">
        <f t="shared" si="235"/>
        <v>1851.77664</v>
      </c>
      <c r="X678" s="49">
        <v>1922</v>
      </c>
      <c r="Y678" s="159"/>
      <c r="Z678" s="35"/>
      <c r="AA678" s="160"/>
      <c r="AB678" s="89"/>
      <c r="AC678" s="17"/>
      <c r="AD678" s="17"/>
      <c r="AE678" s="8"/>
      <c r="AF678" s="8"/>
      <c r="AG678" s="8"/>
    </row>
    <row r="679" spans="1:33" ht="29.25" customHeight="1">
      <c r="A679" s="178">
        <f t="shared" si="223"/>
        <v>676</v>
      </c>
      <c r="B679" s="10" t="s">
        <v>99</v>
      </c>
      <c r="C679" s="81" t="s">
        <v>1474</v>
      </c>
      <c r="D679" s="55" t="s">
        <v>1174</v>
      </c>
      <c r="E679" s="56" t="s">
        <v>1175</v>
      </c>
      <c r="F679" s="12">
        <v>0</v>
      </c>
      <c r="G679" s="13">
        <v>4.8</v>
      </c>
      <c r="H679" s="13">
        <v>0.1</v>
      </c>
      <c r="I679" s="32">
        <v>312.387405</v>
      </c>
      <c r="J679" s="14">
        <v>0</v>
      </c>
      <c r="K679" s="14">
        <f>F679*Dane!$C$14+G679*Dane!$C$15+H679*Dane!$C$16</f>
        <v>162.20000000000002</v>
      </c>
      <c r="L679" s="41">
        <f>F679*Dane!$F$14+G679*Dane!$F$15+H679*Dane!$F$17</f>
        <v>24.5</v>
      </c>
      <c r="M679" s="41">
        <f>F679*Dane!$H$14+G679*Dane!$H$15+H679*Dane!$H$16+(F679+G679+H679)*Dane!$C$22</f>
        <v>352.79999999999995</v>
      </c>
      <c r="N679" s="15">
        <f t="shared" si="229"/>
        <v>851.88740499999994</v>
      </c>
      <c r="O679" s="14">
        <f>IF(B679="W",N679*Dane!$D$2,N679*Dane!$H$2)</f>
        <v>170.37748099999999</v>
      </c>
      <c r="P679" s="14">
        <f t="shared" si="231"/>
        <v>1022.2648859999999</v>
      </c>
      <c r="Q679" s="14">
        <f>IF(B679="W",N679*Dane!$C$23,N679*Dane!$C$23)</f>
        <v>0</v>
      </c>
      <c r="R679" s="14">
        <f>IF(B679="W",(N679*Dane!$D$3)-Q679,(N679*Dane!$H$3)-Q679)</f>
        <v>0</v>
      </c>
      <c r="S679" s="14">
        <f t="shared" si="230"/>
        <v>1022.2648859999999</v>
      </c>
      <c r="T679" s="14">
        <f t="shared" si="232"/>
        <v>102.2264886</v>
      </c>
      <c r="U679" s="14">
        <f t="shared" si="233"/>
        <v>204.45297719999999</v>
      </c>
      <c r="V679" s="33">
        <f t="shared" si="234"/>
        <v>1124.4913746</v>
      </c>
      <c r="W679" s="34">
        <f t="shared" si="235"/>
        <v>1226.7178632</v>
      </c>
      <c r="X679" s="49">
        <v>1722</v>
      </c>
      <c r="Y679" s="159">
        <f>X679*Dane!$D$6</f>
        <v>258.3</v>
      </c>
      <c r="Z679" s="35">
        <f>X679*Dane!$D$7</f>
        <v>516.6</v>
      </c>
      <c r="AA679" s="160">
        <f>X679*Dane!$D$8</f>
        <v>1033.2</v>
      </c>
      <c r="AB679" s="89"/>
      <c r="AC679" s="17"/>
      <c r="AD679" s="17"/>
      <c r="AE679" s="8"/>
      <c r="AF679" s="8"/>
      <c r="AG679" s="8"/>
    </row>
    <row r="680" spans="1:33" ht="29.25" customHeight="1">
      <c r="A680" s="178">
        <f t="shared" si="223"/>
        <v>677</v>
      </c>
      <c r="B680" s="10" t="s">
        <v>100</v>
      </c>
      <c r="C680" s="81" t="s">
        <v>1475</v>
      </c>
      <c r="D680" s="55" t="s">
        <v>1352</v>
      </c>
      <c r="E680" s="56"/>
      <c r="F680" s="12">
        <v>0</v>
      </c>
      <c r="G680" s="31">
        <v>0</v>
      </c>
      <c r="H680" s="31">
        <v>0</v>
      </c>
      <c r="I680" s="32">
        <v>117.76049999999999</v>
      </c>
      <c r="J680" s="14">
        <v>0</v>
      </c>
      <c r="K680" s="14">
        <f>F680*Dane!$C$14+G680*Dane!$C$15+H680*Dane!$C$16</f>
        <v>0</v>
      </c>
      <c r="L680" s="41">
        <f>F680*Dane!$F$14+G680*Dane!$F$15+H680*Dane!$F$17</f>
        <v>0</v>
      </c>
      <c r="M680" s="41">
        <f>F680*Dane!$H$14+G680*Dane!$H$15+H680*Dane!$H$16+(F680+G680+H680)*Dane!$C$22</f>
        <v>0</v>
      </c>
      <c r="N680" s="15">
        <f t="shared" si="229"/>
        <v>117.76049999999999</v>
      </c>
      <c r="O680" s="14">
        <f>IF(B680="W",N680*Dane!$D$2,N680*Dane!$H$2)</f>
        <v>23.552099999999999</v>
      </c>
      <c r="P680" s="14">
        <f t="shared" si="231"/>
        <v>141.3126</v>
      </c>
      <c r="Q680" s="14">
        <f>IF(B680="W",N680*Dane!$C$23,N680*Dane!$C$23)</f>
        <v>0</v>
      </c>
      <c r="R680" s="14">
        <f>IF(B680="W",(N680*Dane!$D$3)-Q680,(N680*Dane!$H$3)-Q680)</f>
        <v>0</v>
      </c>
      <c r="S680" s="14">
        <f t="shared" si="230"/>
        <v>141.3126</v>
      </c>
      <c r="T680" s="14">
        <f t="shared" si="232"/>
        <v>14.131260000000001</v>
      </c>
      <c r="U680" s="14">
        <f t="shared" si="233"/>
        <v>28.262520000000002</v>
      </c>
      <c r="V680" s="33">
        <f t="shared" si="234"/>
        <v>155.44386</v>
      </c>
      <c r="W680" s="34">
        <f t="shared" si="235"/>
        <v>169.57512</v>
      </c>
      <c r="X680" s="49">
        <v>196</v>
      </c>
      <c r="Y680" s="159"/>
      <c r="Z680" s="35"/>
      <c r="AA680" s="160"/>
      <c r="AB680" s="89"/>
      <c r="AC680" s="17"/>
      <c r="AD680" s="17"/>
      <c r="AE680" s="8"/>
      <c r="AF680" s="8"/>
      <c r="AG680" s="8"/>
    </row>
    <row r="681" spans="1:33" ht="29.25" customHeight="1">
      <c r="A681" s="178">
        <f t="shared" si="223"/>
        <v>678</v>
      </c>
      <c r="B681" s="10" t="s">
        <v>99</v>
      </c>
      <c r="C681" s="81" t="s">
        <v>1476</v>
      </c>
      <c r="D681" s="55"/>
      <c r="E681" s="56" t="s">
        <v>1176</v>
      </c>
      <c r="F681" s="12">
        <v>0</v>
      </c>
      <c r="G681" s="13">
        <v>7</v>
      </c>
      <c r="H681" s="13">
        <v>3</v>
      </c>
      <c r="I681" s="32">
        <v>297.51133499999997</v>
      </c>
      <c r="J681" s="14">
        <v>0</v>
      </c>
      <c r="K681" s="14">
        <f>F681*Dane!$C$14+G681*Dane!$C$15+H681*Dane!$C$16</f>
        <v>345</v>
      </c>
      <c r="L681" s="41">
        <f>F681*Dane!$F$14+G681*Dane!$F$15+H681*Dane!$F$17</f>
        <v>50</v>
      </c>
      <c r="M681" s="41">
        <f>F681*Dane!$H$14+G681*Dane!$H$15+H681*Dane!$H$16+(F681+G681+H681)*Dane!$C$22</f>
        <v>720</v>
      </c>
      <c r="N681" s="15">
        <f t="shared" si="229"/>
        <v>1412.5113349999999</v>
      </c>
      <c r="O681" s="14">
        <f>IF(B681="W",N681*Dane!$D$2,N681*Dane!$H$2)</f>
        <v>282.50226700000002</v>
      </c>
      <c r="P681" s="14">
        <f t="shared" si="231"/>
        <v>1695.013602</v>
      </c>
      <c r="Q681" s="14">
        <f>IF(B681="W",N681*Dane!$C$23,N681*Dane!$C$23)</f>
        <v>0</v>
      </c>
      <c r="R681" s="14">
        <f>IF(B681="W",(N681*Dane!$D$3)-Q681,(N681*Dane!$H$3)-Q681)</f>
        <v>0</v>
      </c>
      <c r="S681" s="14">
        <f t="shared" si="230"/>
        <v>1695.013602</v>
      </c>
      <c r="T681" s="14">
        <f t="shared" si="232"/>
        <v>169.50136020000002</v>
      </c>
      <c r="U681" s="14">
        <f t="shared" si="233"/>
        <v>339.00272040000004</v>
      </c>
      <c r="V681" s="33">
        <f t="shared" si="234"/>
        <v>1864.5149621999999</v>
      </c>
      <c r="W681" s="34">
        <f t="shared" si="235"/>
        <v>2034.0163224</v>
      </c>
      <c r="X681" s="49">
        <v>2380</v>
      </c>
      <c r="Y681" s="159">
        <f>X681*Dane!$D$6</f>
        <v>357</v>
      </c>
      <c r="Z681" s="35">
        <f>X681*Dane!$D$7</f>
        <v>714</v>
      </c>
      <c r="AA681" s="160">
        <f>X681*Dane!$D$8</f>
        <v>1428</v>
      </c>
      <c r="AB681" s="89"/>
      <c r="AC681" s="17"/>
      <c r="AD681" s="17"/>
      <c r="AE681" s="8"/>
      <c r="AF681" s="8"/>
      <c r="AG681" s="8"/>
    </row>
    <row r="682" spans="1:33" ht="29.25" customHeight="1">
      <c r="A682" s="178">
        <f t="shared" si="223"/>
        <v>679</v>
      </c>
      <c r="B682" s="10" t="s">
        <v>99</v>
      </c>
      <c r="C682" s="81" t="s">
        <v>1477</v>
      </c>
      <c r="D682" s="55" t="s">
        <v>1177</v>
      </c>
      <c r="E682" s="56" t="s">
        <v>1178</v>
      </c>
      <c r="F682" s="12">
        <v>0</v>
      </c>
      <c r="G682" s="13">
        <v>5.34</v>
      </c>
      <c r="H682" s="13">
        <v>0.1</v>
      </c>
      <c r="I682" s="32">
        <v>425.155665</v>
      </c>
      <c r="J682" s="14">
        <v>0</v>
      </c>
      <c r="K682" s="14">
        <f>F682*Dane!$C$14+G682*Dane!$C$15+H682*Dane!$C$16</f>
        <v>180.02</v>
      </c>
      <c r="L682" s="41">
        <f>F682*Dane!$F$14+G682*Dane!$F$15+H682*Dane!$F$17</f>
        <v>27.2</v>
      </c>
      <c r="M682" s="41">
        <f>F682*Dane!$H$14+G682*Dane!$H$15+H682*Dane!$H$16+(F682+G682+H682)*Dane!$C$22</f>
        <v>391.68</v>
      </c>
      <c r="N682" s="15">
        <f t="shared" si="229"/>
        <v>1024.0556650000001</v>
      </c>
      <c r="O682" s="14">
        <f>IF(B682="W",N682*Dane!$D$2,N682*Dane!$H$2)</f>
        <v>204.81113300000004</v>
      </c>
      <c r="P682" s="14">
        <f t="shared" si="231"/>
        <v>1228.866798</v>
      </c>
      <c r="Q682" s="14">
        <f>IF(B682="W",N682*Dane!$C$23,N682*Dane!$C$23)</f>
        <v>0</v>
      </c>
      <c r="R682" s="14">
        <f>IF(B682="W",(N682*Dane!$D$3)-Q682,(N682*Dane!$H$3)-Q682)</f>
        <v>0</v>
      </c>
      <c r="S682" s="14">
        <f t="shared" si="230"/>
        <v>1228.866798</v>
      </c>
      <c r="T682" s="14">
        <f t="shared" si="232"/>
        <v>122.88667980000001</v>
      </c>
      <c r="U682" s="14">
        <f t="shared" si="233"/>
        <v>245.77335960000002</v>
      </c>
      <c r="V682" s="33">
        <f t="shared" si="234"/>
        <v>1351.7534777999999</v>
      </c>
      <c r="W682" s="34">
        <f t="shared" si="235"/>
        <v>1474.6401576000001</v>
      </c>
      <c r="X682" s="49">
        <v>2793</v>
      </c>
      <c r="Y682" s="159">
        <f>X682*Dane!$D$6</f>
        <v>418.95</v>
      </c>
      <c r="Z682" s="35">
        <f>X682*Dane!$D$7</f>
        <v>837.9</v>
      </c>
      <c r="AA682" s="160">
        <f>X682*Dane!$D$8</f>
        <v>1675.8</v>
      </c>
      <c r="AB682" s="89"/>
      <c r="AC682" s="17"/>
      <c r="AD682" s="17"/>
      <c r="AE682" s="8"/>
      <c r="AF682" s="8"/>
      <c r="AG682" s="8"/>
    </row>
    <row r="683" spans="1:33" ht="29.25" customHeight="1">
      <c r="A683" s="178">
        <f t="shared" si="223"/>
        <v>680</v>
      </c>
      <c r="B683" s="10" t="s">
        <v>99</v>
      </c>
      <c r="C683" s="81" t="s">
        <v>1478</v>
      </c>
      <c r="D683" s="55" t="s">
        <v>1179</v>
      </c>
      <c r="E683" s="56" t="s">
        <v>1180</v>
      </c>
      <c r="F683" s="12">
        <v>0</v>
      </c>
      <c r="G683" s="13">
        <v>9.5</v>
      </c>
      <c r="H683" s="13">
        <v>0.1</v>
      </c>
      <c r="I683" s="32">
        <v>235.95379500000001</v>
      </c>
      <c r="J683" s="14">
        <v>0</v>
      </c>
      <c r="K683" s="14">
        <f>F683*Dane!$C$14+G683*Dane!$C$15+H683*Dane!$C$16</f>
        <v>317.3</v>
      </c>
      <c r="L683" s="41">
        <f>F683*Dane!$F$14+G683*Dane!$F$15+H683*Dane!$F$17</f>
        <v>48</v>
      </c>
      <c r="M683" s="41">
        <f>F683*Dane!$H$14+G683*Dane!$H$15+H683*Dane!$H$16+(F683+G683+H683)*Dane!$C$22</f>
        <v>691.2</v>
      </c>
      <c r="N683" s="15">
        <f t="shared" si="229"/>
        <v>1292.4537950000001</v>
      </c>
      <c r="O683" s="14">
        <f>IF(B683="W",N683*Dane!$D$2,N683*Dane!$H$2)</f>
        <v>258.49075900000003</v>
      </c>
      <c r="P683" s="14">
        <f t="shared" si="231"/>
        <v>1550.9445540000002</v>
      </c>
      <c r="Q683" s="14">
        <f>IF(B683="W",N683*Dane!$C$23,N683*Dane!$C$23)</f>
        <v>0</v>
      </c>
      <c r="R683" s="14">
        <f>IF(B683="W",(N683*Dane!$D$3)-Q683,(N683*Dane!$H$3)-Q683)</f>
        <v>0</v>
      </c>
      <c r="S683" s="14">
        <f t="shared" si="230"/>
        <v>1550.9445540000002</v>
      </c>
      <c r="T683" s="14">
        <f t="shared" si="232"/>
        <v>155.09445540000002</v>
      </c>
      <c r="U683" s="14">
        <f t="shared" si="233"/>
        <v>310.18891080000003</v>
      </c>
      <c r="V683" s="33">
        <f t="shared" si="234"/>
        <v>1706.0390094000002</v>
      </c>
      <c r="W683" s="34">
        <f t="shared" si="235"/>
        <v>1861.1334648000002</v>
      </c>
      <c r="X683" s="49">
        <v>2288</v>
      </c>
      <c r="Y683" s="159">
        <f>X683*Dane!$D$6</f>
        <v>343.2</v>
      </c>
      <c r="Z683" s="35">
        <f>X683*Dane!$D$7</f>
        <v>686.4</v>
      </c>
      <c r="AA683" s="160">
        <f>X683*Dane!$D$8</f>
        <v>1372.8</v>
      </c>
      <c r="AB683" s="89"/>
      <c r="AC683" s="17"/>
      <c r="AD683" s="17"/>
      <c r="AE683" s="8"/>
      <c r="AF683" s="8"/>
      <c r="AG683" s="8"/>
    </row>
    <row r="684" spans="1:33" ht="29.25" customHeight="1">
      <c r="A684" s="178">
        <f t="shared" si="223"/>
        <v>681</v>
      </c>
      <c r="B684" s="10" t="s">
        <v>99</v>
      </c>
      <c r="C684" s="81" t="s">
        <v>1479</v>
      </c>
      <c r="D684" s="55" t="s">
        <v>1181</v>
      </c>
      <c r="E684" s="56" t="s">
        <v>1182</v>
      </c>
      <c r="F684" s="12">
        <v>0</v>
      </c>
      <c r="G684" s="13">
        <v>4</v>
      </c>
      <c r="H684" s="13">
        <v>0.1</v>
      </c>
      <c r="I684" s="32">
        <v>192.472995</v>
      </c>
      <c r="J684" s="14">
        <v>0</v>
      </c>
      <c r="K684" s="14">
        <f>F684*Dane!$C$14+G684*Dane!$C$15+H684*Dane!$C$16</f>
        <v>135.80000000000001</v>
      </c>
      <c r="L684" s="41">
        <f>F684*Dane!$F$14+G684*Dane!$F$15+H684*Dane!$F$17</f>
        <v>20.5</v>
      </c>
      <c r="M684" s="41">
        <f>F684*Dane!$H$14+G684*Dane!$H$15+H684*Dane!$H$16+(F684+G684+H684)*Dane!$C$22</f>
        <v>295.2</v>
      </c>
      <c r="N684" s="15">
        <f t="shared" si="229"/>
        <v>643.97299500000008</v>
      </c>
      <c r="O684" s="14">
        <f>IF(B684="W",N684*Dane!$D$2,N684*Dane!$H$2)</f>
        <v>128.79459900000003</v>
      </c>
      <c r="P684" s="14">
        <f t="shared" si="231"/>
        <v>772.76759400000014</v>
      </c>
      <c r="Q684" s="14">
        <f>IF(B684="W",N684*Dane!$C$23,N684*Dane!$C$23)</f>
        <v>0</v>
      </c>
      <c r="R684" s="14">
        <f>IF(B684="W",(N684*Dane!$D$3)-Q684,(N684*Dane!$H$3)-Q684)</f>
        <v>0</v>
      </c>
      <c r="S684" s="14">
        <f t="shared" si="230"/>
        <v>772.76759400000014</v>
      </c>
      <c r="T684" s="14">
        <f t="shared" si="232"/>
        <v>77.276759400000017</v>
      </c>
      <c r="U684" s="14">
        <f t="shared" si="233"/>
        <v>154.55351880000003</v>
      </c>
      <c r="V684" s="33">
        <f t="shared" si="234"/>
        <v>850.0443534000002</v>
      </c>
      <c r="W684" s="34">
        <f t="shared" si="235"/>
        <v>927.32111280000015</v>
      </c>
      <c r="X684" s="49" t="s">
        <v>2095</v>
      </c>
      <c r="Y684" s="159">
        <v>179.54999999999998</v>
      </c>
      <c r="Z684" s="35">
        <v>359.09999999999997</v>
      </c>
      <c r="AA684" s="160">
        <v>718.19999999999993</v>
      </c>
      <c r="AB684" s="89"/>
      <c r="AC684" s="17"/>
      <c r="AD684" s="17"/>
      <c r="AE684" s="8"/>
      <c r="AF684" s="8"/>
      <c r="AG684" s="8"/>
    </row>
    <row r="685" spans="1:33" ht="29.25" customHeight="1">
      <c r="A685" s="178">
        <f t="shared" si="223"/>
        <v>682</v>
      </c>
      <c r="B685" s="10" t="s">
        <v>99</v>
      </c>
      <c r="C685" s="81" t="s">
        <v>1480</v>
      </c>
      <c r="D685" s="55" t="s">
        <v>1183</v>
      </c>
      <c r="E685" s="56" t="s">
        <v>1184</v>
      </c>
      <c r="F685" s="12">
        <v>0</v>
      </c>
      <c r="G685" s="13">
        <v>4</v>
      </c>
      <c r="H685" s="13">
        <v>0.1</v>
      </c>
      <c r="I685" s="32">
        <v>199.59901500000001</v>
      </c>
      <c r="J685" s="14">
        <v>0</v>
      </c>
      <c r="K685" s="14">
        <f>F685*Dane!$C$14+G685*Dane!$C$15+H685*Dane!$C$16</f>
        <v>135.80000000000001</v>
      </c>
      <c r="L685" s="41">
        <f>F685*Dane!$F$14+G685*Dane!$F$15+H685*Dane!$F$17</f>
        <v>20.5</v>
      </c>
      <c r="M685" s="41">
        <f>F685*Dane!$H$14+G685*Dane!$H$15+H685*Dane!$H$16+(F685+G685+H685)*Dane!$C$22</f>
        <v>295.2</v>
      </c>
      <c r="N685" s="15">
        <f t="shared" si="229"/>
        <v>651.09901500000001</v>
      </c>
      <c r="O685" s="14">
        <f>IF(B685="W",N685*Dane!$D$2,N685*Dane!$H$2)</f>
        <v>130.21980300000001</v>
      </c>
      <c r="P685" s="14">
        <f t="shared" si="231"/>
        <v>781.31881799999996</v>
      </c>
      <c r="Q685" s="14">
        <f>IF(B685="W",N685*Dane!$C$23,N685*Dane!$C$23)</f>
        <v>0</v>
      </c>
      <c r="R685" s="14">
        <f>IF(B685="W",(N685*Dane!$D$3)-Q685,(N685*Dane!$H$3)-Q685)</f>
        <v>0</v>
      </c>
      <c r="S685" s="14">
        <f t="shared" si="230"/>
        <v>781.31881799999996</v>
      </c>
      <c r="T685" s="14">
        <f t="shared" si="232"/>
        <v>78.131881800000002</v>
      </c>
      <c r="U685" s="14">
        <f t="shared" si="233"/>
        <v>156.2637636</v>
      </c>
      <c r="V685" s="33">
        <f t="shared" si="234"/>
        <v>859.45069979999994</v>
      </c>
      <c r="W685" s="34">
        <f t="shared" si="235"/>
        <v>937.58258159999991</v>
      </c>
      <c r="X685" s="49" t="s">
        <v>2095</v>
      </c>
      <c r="Y685" s="159">
        <v>204.9</v>
      </c>
      <c r="Z685" s="35">
        <v>409.8</v>
      </c>
      <c r="AA685" s="160">
        <v>819.6</v>
      </c>
      <c r="AB685" s="89"/>
      <c r="AC685" s="17"/>
      <c r="AD685" s="17"/>
      <c r="AE685" s="8"/>
      <c r="AF685" s="8"/>
      <c r="AG685" s="8"/>
    </row>
    <row r="686" spans="1:33" ht="29.25" customHeight="1">
      <c r="A686" s="178">
        <f t="shared" si="223"/>
        <v>683</v>
      </c>
      <c r="B686" s="10" t="s">
        <v>100</v>
      </c>
      <c r="C686" s="81" t="s">
        <v>1481</v>
      </c>
      <c r="D686" s="55" t="s">
        <v>1353</v>
      </c>
      <c r="E686" s="56"/>
      <c r="F686" s="12">
        <v>0</v>
      </c>
      <c r="G686" s="31">
        <v>0</v>
      </c>
      <c r="H686" s="31">
        <v>0</v>
      </c>
      <c r="I686" s="32">
        <v>515.48903999999993</v>
      </c>
      <c r="J686" s="14">
        <v>0</v>
      </c>
      <c r="K686" s="14">
        <f>F686*Dane!$C$14+G686*Dane!$C$15+H686*Dane!$C$16</f>
        <v>0</v>
      </c>
      <c r="L686" s="41">
        <f>F686*Dane!$F$14+G686*Dane!$F$15+H686*Dane!$F$17</f>
        <v>0</v>
      </c>
      <c r="M686" s="41">
        <f>F686*Dane!$H$14+G686*Dane!$H$15+H686*Dane!$H$16+(F686+G686+H686)*Dane!$C$22</f>
        <v>0</v>
      </c>
      <c r="N686" s="15">
        <f t="shared" si="229"/>
        <v>515.48903999999993</v>
      </c>
      <c r="O686" s="14">
        <f>IF(B686="W",N686*Dane!$D$2,N686*Dane!$H$2)</f>
        <v>103.09780799999999</v>
      </c>
      <c r="P686" s="14">
        <f t="shared" si="231"/>
        <v>618.58684799999992</v>
      </c>
      <c r="Q686" s="14">
        <f>IF(B686="W",N686*Dane!$C$23,N686*Dane!$C$23)</f>
        <v>0</v>
      </c>
      <c r="R686" s="14">
        <f>IF(B686="W",(N686*Dane!$D$3)-Q686,(N686*Dane!$H$3)-Q686)</f>
        <v>0</v>
      </c>
      <c r="S686" s="14">
        <f t="shared" si="230"/>
        <v>618.58684799999992</v>
      </c>
      <c r="T686" s="14">
        <f t="shared" si="232"/>
        <v>61.858684799999992</v>
      </c>
      <c r="U686" s="14">
        <f t="shared" si="233"/>
        <v>123.71736959999998</v>
      </c>
      <c r="V686" s="33">
        <f t="shared" si="234"/>
        <v>680.44553279999991</v>
      </c>
      <c r="W686" s="34">
        <f t="shared" si="235"/>
        <v>742.3042175999999</v>
      </c>
      <c r="X686" s="49">
        <v>859</v>
      </c>
      <c r="Y686" s="159"/>
      <c r="Z686" s="35"/>
      <c r="AA686" s="160"/>
      <c r="AB686" s="89"/>
      <c r="AC686" s="17"/>
      <c r="AD686" s="17"/>
      <c r="AE686" s="8"/>
      <c r="AF686" s="8"/>
      <c r="AG686" s="8"/>
    </row>
    <row r="687" spans="1:33" ht="29.25" customHeight="1">
      <c r="A687" s="178">
        <f t="shared" si="223"/>
        <v>684</v>
      </c>
      <c r="B687" s="10" t="s">
        <v>99</v>
      </c>
      <c r="C687" s="81" t="s">
        <v>1482</v>
      </c>
      <c r="D687" s="55" t="s">
        <v>1185</v>
      </c>
      <c r="E687" s="56" t="s">
        <v>1186</v>
      </c>
      <c r="F687" s="12">
        <v>0</v>
      </c>
      <c r="G687" s="13">
        <v>4.5</v>
      </c>
      <c r="H687" s="13">
        <v>0.3</v>
      </c>
      <c r="I687" s="32">
        <v>121.534875</v>
      </c>
      <c r="J687" s="14">
        <v>0</v>
      </c>
      <c r="K687" s="14">
        <f>F687*Dane!$C$14+G687*Dane!$C$15+H687*Dane!$C$16</f>
        <v>159.9</v>
      </c>
      <c r="L687" s="41">
        <f>F687*Dane!$F$14+G687*Dane!$F$15+H687*Dane!$F$17</f>
        <v>24</v>
      </c>
      <c r="M687" s="41">
        <f>F687*Dane!$H$14+G687*Dane!$H$15+H687*Dane!$H$16+(F687+G687+H687)*Dane!$C$22</f>
        <v>345.6</v>
      </c>
      <c r="N687" s="15">
        <f t="shared" si="229"/>
        <v>651.03487500000006</v>
      </c>
      <c r="O687" s="14">
        <f>IF(B687="W",N687*Dane!$D$2,N687*Dane!$H$2)</f>
        <v>130.20697500000003</v>
      </c>
      <c r="P687" s="14">
        <f t="shared" si="231"/>
        <v>781.24185000000011</v>
      </c>
      <c r="Q687" s="14">
        <f>IF(B687="W",N687*Dane!$C$23,N687*Dane!$C$23)</f>
        <v>0</v>
      </c>
      <c r="R687" s="14">
        <f>IF(B687="W",(N687*Dane!$D$3)-Q687,(N687*Dane!$H$3)-Q687)</f>
        <v>0</v>
      </c>
      <c r="S687" s="14">
        <f t="shared" si="230"/>
        <v>781.24185000000011</v>
      </c>
      <c r="T687" s="14">
        <f t="shared" si="232"/>
        <v>78.124185000000011</v>
      </c>
      <c r="U687" s="14">
        <f t="shared" si="233"/>
        <v>156.24837000000002</v>
      </c>
      <c r="V687" s="33">
        <f t="shared" si="234"/>
        <v>859.36603500000012</v>
      </c>
      <c r="W687" s="34">
        <f t="shared" si="235"/>
        <v>937.49022000000014</v>
      </c>
      <c r="X687" s="49">
        <v>1639</v>
      </c>
      <c r="Y687" s="159">
        <f>X687*Dane!$D$6</f>
        <v>245.85</v>
      </c>
      <c r="Z687" s="35">
        <f>X687*Dane!$D$7</f>
        <v>491.7</v>
      </c>
      <c r="AA687" s="160">
        <f>X687*Dane!$D$8</f>
        <v>983.4</v>
      </c>
      <c r="AB687" s="89"/>
      <c r="AC687" s="17"/>
      <c r="AD687" s="17"/>
      <c r="AE687" s="8"/>
      <c r="AF687" s="8"/>
      <c r="AG687" s="8"/>
    </row>
    <row r="688" spans="1:33" ht="29.25" customHeight="1">
      <c r="A688" s="178">
        <f t="shared" si="223"/>
        <v>685</v>
      </c>
      <c r="B688" s="10" t="s">
        <v>99</v>
      </c>
      <c r="C688" s="81" t="s">
        <v>1483</v>
      </c>
      <c r="D688" s="55" t="s">
        <v>1187</v>
      </c>
      <c r="E688" s="56" t="s">
        <v>1188</v>
      </c>
      <c r="F688" s="12">
        <v>0</v>
      </c>
      <c r="G688" s="13">
        <v>6.55</v>
      </c>
      <c r="H688" s="13">
        <v>0.1007</v>
      </c>
      <c r="I688" s="32">
        <v>285.4434</v>
      </c>
      <c r="J688" s="14">
        <v>0</v>
      </c>
      <c r="K688" s="14">
        <f>F688*Dane!$C$14+G688*Dane!$C$15+H688*Dane!$C$16</f>
        <v>219.97660000000002</v>
      </c>
      <c r="L688" s="41">
        <f>F688*Dane!$F$14+G688*Dane!$F$15+H688*Dane!$F$17</f>
        <v>33.253500000000003</v>
      </c>
      <c r="M688" s="41">
        <f>F688*Dane!$H$14+G688*Dane!$H$15+H688*Dane!$H$16+(F688+G688+H688)*Dane!$C$22</f>
        <v>478.85039999999992</v>
      </c>
      <c r="N688" s="15">
        <f t="shared" si="229"/>
        <v>1017.5238999999999</v>
      </c>
      <c r="O688" s="14">
        <f>IF(B688="W",N688*Dane!$D$2,N688*Dane!$H$2)</f>
        <v>203.50477999999998</v>
      </c>
      <c r="P688" s="14">
        <f t="shared" si="231"/>
        <v>1221.0286799999999</v>
      </c>
      <c r="Q688" s="14">
        <f>IF(B688="W",N688*Dane!$C$23,N688*Dane!$C$23)</f>
        <v>0</v>
      </c>
      <c r="R688" s="14">
        <f>IF(B688="W",(N688*Dane!$D$3)-Q688,(N688*Dane!$H$3)-Q688)</f>
        <v>0</v>
      </c>
      <c r="S688" s="14">
        <f t="shared" si="230"/>
        <v>1221.0286799999999</v>
      </c>
      <c r="T688" s="14">
        <f t="shared" si="232"/>
        <v>122.102868</v>
      </c>
      <c r="U688" s="14">
        <f t="shared" si="233"/>
        <v>244.205736</v>
      </c>
      <c r="V688" s="33">
        <f t="shared" si="234"/>
        <v>1343.1315479999998</v>
      </c>
      <c r="W688" s="34">
        <f t="shared" si="235"/>
        <v>1465.2344159999998</v>
      </c>
      <c r="X688" s="49">
        <v>2669</v>
      </c>
      <c r="Y688" s="159">
        <f>X688*Dane!$D$6</f>
        <v>400.34999999999997</v>
      </c>
      <c r="Z688" s="35">
        <f>X688*Dane!$D$7</f>
        <v>800.69999999999993</v>
      </c>
      <c r="AA688" s="160">
        <f>X688*Dane!$D$8</f>
        <v>1601.3999999999999</v>
      </c>
      <c r="AB688" s="89"/>
      <c r="AC688" s="17"/>
      <c r="AD688" s="17"/>
      <c r="AE688" s="8"/>
      <c r="AF688" s="8"/>
      <c r="AG688" s="8"/>
    </row>
    <row r="689" spans="1:33" ht="29.25" customHeight="1">
      <c r="A689" s="178">
        <f t="shared" si="223"/>
        <v>686</v>
      </c>
      <c r="B689" s="10" t="s">
        <v>99</v>
      </c>
      <c r="C689" s="81" t="s">
        <v>1813</v>
      </c>
      <c r="D689" s="55" t="s">
        <v>1812</v>
      </c>
      <c r="E689" s="56"/>
      <c r="F689" s="12">
        <v>0</v>
      </c>
      <c r="G689" s="31">
        <v>6.55</v>
      </c>
      <c r="H689" s="31">
        <v>0.1</v>
      </c>
      <c r="I689" s="32">
        <v>268.05108000000001</v>
      </c>
      <c r="J689" s="14">
        <v>0</v>
      </c>
      <c r="K689" s="14">
        <f>F689*Dane!$C$14+G689*Dane!$C$15+H689*Dane!$C$16</f>
        <v>219.95000000000002</v>
      </c>
      <c r="L689" s="41">
        <f>F689*Dane!$F$14+G689*Dane!$F$15+H689*Dane!$F$17</f>
        <v>33.25</v>
      </c>
      <c r="M689" s="41">
        <f>F689*Dane!$H$14+G689*Dane!$H$15+H689*Dane!$H$16+(F689+G689+H689)*Dane!$C$22</f>
        <v>478.79999999999995</v>
      </c>
      <c r="N689" s="15">
        <f t="shared" si="229"/>
        <v>1000.05108</v>
      </c>
      <c r="O689" s="14">
        <f>IF(B689="W",N689*Dane!$D$2,N689*Dane!$H$2)</f>
        <v>200.01021600000001</v>
      </c>
      <c r="P689" s="14">
        <f t="shared" si="231"/>
        <v>1200.0612959999999</v>
      </c>
      <c r="Q689" s="14">
        <f>IF(B689="W",N689*Dane!$C$23,N689*Dane!$C$23)</f>
        <v>0</v>
      </c>
      <c r="R689" s="14">
        <f>IF(B689="W",(N689*Dane!$D$3)-Q689,(N689*Dane!$H$3)-Q689)</f>
        <v>0</v>
      </c>
      <c r="S689" s="14">
        <f t="shared" si="230"/>
        <v>1200.0612959999999</v>
      </c>
      <c r="T689" s="14">
        <f t="shared" si="232"/>
        <v>120.00612959999999</v>
      </c>
      <c r="U689" s="14">
        <f t="shared" si="233"/>
        <v>240.01225919999999</v>
      </c>
      <c r="V689" s="33">
        <f t="shared" si="234"/>
        <v>1320.0674255999998</v>
      </c>
      <c r="W689" s="34">
        <f t="shared" si="235"/>
        <v>1440.0735551999999</v>
      </c>
      <c r="X689" s="49">
        <v>2669</v>
      </c>
      <c r="Y689" s="159">
        <f>X689*Dane!$D$6</f>
        <v>400.34999999999997</v>
      </c>
      <c r="Z689" s="35">
        <f>X689*Dane!$D$7</f>
        <v>800.69999999999993</v>
      </c>
      <c r="AA689" s="160">
        <f>X689*Dane!$D$8</f>
        <v>1601.3999999999999</v>
      </c>
      <c r="AB689" s="89"/>
      <c r="AC689" s="17"/>
      <c r="AD689" s="17"/>
      <c r="AE689" s="8"/>
      <c r="AF689" s="8"/>
      <c r="AG689" s="8"/>
    </row>
    <row r="690" spans="1:33" ht="29.25" customHeight="1">
      <c r="A690" s="178">
        <f t="shared" si="223"/>
        <v>687</v>
      </c>
      <c r="B690" s="10" t="s">
        <v>100</v>
      </c>
      <c r="C690" s="81" t="s">
        <v>1772</v>
      </c>
      <c r="D690" s="55" t="s">
        <v>1529</v>
      </c>
      <c r="E690" s="56"/>
      <c r="F690" s="12">
        <v>0</v>
      </c>
      <c r="G690" s="31">
        <v>0</v>
      </c>
      <c r="H690" s="31">
        <v>0</v>
      </c>
      <c r="I690" s="32">
        <v>745.60513500000002</v>
      </c>
      <c r="J690" s="14">
        <v>0</v>
      </c>
      <c r="K690" s="14">
        <f>F690*Dane!$C$14+G690*Dane!$C$15+H690*Dane!$C$16</f>
        <v>0</v>
      </c>
      <c r="L690" s="41">
        <f>F690*Dane!$F$14+G690*Dane!$F$15+H690*Dane!$F$17</f>
        <v>0</v>
      </c>
      <c r="M690" s="41">
        <f>F690*Dane!$H$14+G690*Dane!$H$15+H690*Dane!$H$16+(F690+G690+H690)*Dane!$C$22</f>
        <v>0</v>
      </c>
      <c r="N690" s="15">
        <f t="shared" si="229"/>
        <v>745.60513500000002</v>
      </c>
      <c r="O690" s="14">
        <f>IF(B690="W",N690*Dane!$D$2,N690*Dane!$H$2)</f>
        <v>149.121027</v>
      </c>
      <c r="P690" s="14">
        <f t="shared" si="231"/>
        <v>894.72616200000004</v>
      </c>
      <c r="Q690" s="14">
        <f>IF(B690="W",N690*Dane!$C$23,N690*Dane!$C$23)</f>
        <v>0</v>
      </c>
      <c r="R690" s="14">
        <f>IF(B690="W",(N690*Dane!$D$3)-Q690,(N690*Dane!$H$3)-Q690)</f>
        <v>0</v>
      </c>
      <c r="S690" s="14">
        <f t="shared" si="230"/>
        <v>894.72616200000004</v>
      </c>
      <c r="T690" s="14">
        <f t="shared" si="232"/>
        <v>89.472616200000004</v>
      </c>
      <c r="U690" s="14">
        <f t="shared" si="233"/>
        <v>178.94523240000001</v>
      </c>
      <c r="V690" s="33">
        <f t="shared" si="234"/>
        <v>984.19877820000011</v>
      </c>
      <c r="W690" s="34">
        <f t="shared" si="235"/>
        <v>1073.6713944000001</v>
      </c>
      <c r="X690" s="49">
        <v>1447</v>
      </c>
      <c r="Y690" s="159"/>
      <c r="Z690" s="35"/>
      <c r="AA690" s="160"/>
      <c r="AB690" s="89"/>
      <c r="AC690" s="17"/>
      <c r="AD690" s="17"/>
      <c r="AE690" s="8"/>
      <c r="AF690" s="8"/>
      <c r="AG690" s="8"/>
    </row>
    <row r="691" spans="1:33" ht="29.25" customHeight="1">
      <c r="A691" s="178">
        <f t="shared" si="223"/>
        <v>688</v>
      </c>
      <c r="B691" s="10" t="s">
        <v>100</v>
      </c>
      <c r="C691" s="81" t="s">
        <v>1773</v>
      </c>
      <c r="D691" s="55" t="s">
        <v>1354</v>
      </c>
      <c r="E691" s="56"/>
      <c r="F691" s="12">
        <v>0</v>
      </c>
      <c r="G691" s="31">
        <v>0</v>
      </c>
      <c r="H691" s="31">
        <v>0</v>
      </c>
      <c r="I691" s="32">
        <v>94.872690000000006</v>
      </c>
      <c r="J691" s="14">
        <v>0</v>
      </c>
      <c r="K691" s="14">
        <f>F691*Dane!$C$14+G691*Dane!$C$15+H691*Dane!$C$16</f>
        <v>0</v>
      </c>
      <c r="L691" s="41">
        <f>F691*Dane!$F$14+G691*Dane!$F$15+H691*Dane!$F$17</f>
        <v>0</v>
      </c>
      <c r="M691" s="41">
        <f>F691*Dane!$H$14+G691*Dane!$H$15+H691*Dane!$H$16+(F691+G691+H691)*Dane!$C$22</f>
        <v>0</v>
      </c>
      <c r="N691" s="15">
        <f t="shared" si="229"/>
        <v>94.872690000000006</v>
      </c>
      <c r="O691" s="14">
        <f>IF(B691="W",N691*Dane!$D$2,N691*Dane!$H$2)</f>
        <v>18.974538000000003</v>
      </c>
      <c r="P691" s="14">
        <f t="shared" si="231"/>
        <v>113.847228</v>
      </c>
      <c r="Q691" s="14">
        <f>IF(B691="W",N691*Dane!$C$23,N691*Dane!$C$23)</f>
        <v>0</v>
      </c>
      <c r="R691" s="14">
        <f>IF(B691="W",(N691*Dane!$D$3)-Q691,(N691*Dane!$H$3)-Q691)</f>
        <v>0</v>
      </c>
      <c r="S691" s="14">
        <f t="shared" si="230"/>
        <v>113.847228</v>
      </c>
      <c r="T691" s="14">
        <f t="shared" si="232"/>
        <v>11.3847228</v>
      </c>
      <c r="U691" s="14">
        <f t="shared" si="233"/>
        <v>22.769445600000001</v>
      </c>
      <c r="V691" s="33">
        <f t="shared" si="234"/>
        <v>125.23195080000001</v>
      </c>
      <c r="W691" s="34">
        <f t="shared" si="235"/>
        <v>136.61667360000001</v>
      </c>
      <c r="X691" s="49">
        <v>209</v>
      </c>
      <c r="Y691" s="159"/>
      <c r="Z691" s="35"/>
      <c r="AA691" s="160"/>
      <c r="AB691" s="89"/>
      <c r="AC691" s="17"/>
      <c r="AD691" s="17"/>
      <c r="AE691" s="8"/>
      <c r="AF691" s="8"/>
      <c r="AG691" s="8"/>
    </row>
    <row r="692" spans="1:33" ht="29.25" customHeight="1">
      <c r="A692" s="178">
        <f t="shared" si="223"/>
        <v>689</v>
      </c>
      <c r="B692" s="10" t="s">
        <v>99</v>
      </c>
      <c r="C692" s="81" t="s">
        <v>1484</v>
      </c>
      <c r="D692" s="55" t="s">
        <v>1527</v>
      </c>
      <c r="E692" s="56" t="s">
        <v>1189</v>
      </c>
      <c r="F692" s="12">
        <v>0</v>
      </c>
      <c r="G692" s="13">
        <v>1.5</v>
      </c>
      <c r="H692" s="13">
        <v>0.75</v>
      </c>
      <c r="I692" s="32">
        <v>102.38118</v>
      </c>
      <c r="J692" s="14">
        <v>0</v>
      </c>
      <c r="K692" s="14">
        <f>F692*Dane!$C$14+G692*Dane!$C$15+H692*Dane!$C$16</f>
        <v>78</v>
      </c>
      <c r="L692" s="41">
        <f>F692*Dane!$F$14+G692*Dane!$F$15+H692*Dane!$F$17</f>
        <v>11.25</v>
      </c>
      <c r="M692" s="41">
        <f>F692*Dane!$H$14+G692*Dane!$H$15+H692*Dane!$H$16+(F692+G692+H692)*Dane!$C$22</f>
        <v>162</v>
      </c>
      <c r="N692" s="15">
        <f t="shared" si="229"/>
        <v>353.63117999999997</v>
      </c>
      <c r="O692" s="14">
        <f>IF(B692="W",N692*Dane!$D$2,N692*Dane!$H$2)</f>
        <v>70.726236</v>
      </c>
      <c r="P692" s="14">
        <f t="shared" si="231"/>
        <v>424.35741599999994</v>
      </c>
      <c r="Q692" s="14">
        <f>IF(B692="W",N692*Dane!$C$23,N692*Dane!$C$23)</f>
        <v>0</v>
      </c>
      <c r="R692" s="14">
        <f>IF(B692="W",(N692*Dane!$D$3)-Q692,(N692*Dane!$H$3)-Q692)</f>
        <v>0</v>
      </c>
      <c r="S692" s="14">
        <f t="shared" si="230"/>
        <v>424.35741599999994</v>
      </c>
      <c r="T692" s="14">
        <f t="shared" si="232"/>
        <v>42.4357416</v>
      </c>
      <c r="U692" s="14">
        <f t="shared" si="233"/>
        <v>84.8714832</v>
      </c>
      <c r="V692" s="33">
        <f t="shared" si="234"/>
        <v>466.79315759999997</v>
      </c>
      <c r="W692" s="34">
        <f t="shared" si="235"/>
        <v>509.22889919999994</v>
      </c>
      <c r="X692" s="49">
        <v>839</v>
      </c>
      <c r="Y692" s="159">
        <f>X692*Dane!$D$6</f>
        <v>125.85</v>
      </c>
      <c r="Z692" s="35">
        <f>X692*Dane!$D$7</f>
        <v>251.7</v>
      </c>
      <c r="AA692" s="160">
        <f>X692*Dane!$D$8</f>
        <v>503.4</v>
      </c>
      <c r="AB692" s="89"/>
      <c r="AC692" s="17"/>
      <c r="AD692" s="17"/>
      <c r="AE692" s="8"/>
      <c r="AF692" s="8"/>
      <c r="AG692" s="8"/>
    </row>
    <row r="693" spans="1:33" ht="29.25" customHeight="1">
      <c r="A693" s="178">
        <f t="shared" si="223"/>
        <v>690</v>
      </c>
      <c r="B693" s="10" t="s">
        <v>99</v>
      </c>
      <c r="C693" s="81" t="s">
        <v>1485</v>
      </c>
      <c r="D693" s="55" t="s">
        <v>1528</v>
      </c>
      <c r="E693" s="56" t="s">
        <v>1189</v>
      </c>
      <c r="F693" s="12">
        <v>0</v>
      </c>
      <c r="G693" s="13">
        <v>1.5</v>
      </c>
      <c r="H693" s="13">
        <v>0.75</v>
      </c>
      <c r="I693" s="32">
        <v>102.8643</v>
      </c>
      <c r="J693" s="14">
        <v>0</v>
      </c>
      <c r="K693" s="14">
        <f>F693*Dane!$C$14+G693*Dane!$C$15+H693*Dane!$C$16</f>
        <v>78</v>
      </c>
      <c r="L693" s="41">
        <f>F693*Dane!$F$14+G693*Dane!$F$15+H693*Dane!$F$17</f>
        <v>11.25</v>
      </c>
      <c r="M693" s="41">
        <f>F693*Dane!$H$14+G693*Dane!$H$15+H693*Dane!$H$16+(F693+G693+H693)*Dane!$C$22</f>
        <v>162</v>
      </c>
      <c r="N693" s="15">
        <f t="shared" si="229"/>
        <v>354.11430000000001</v>
      </c>
      <c r="O693" s="14">
        <f>IF(B693="W",N693*Dane!$D$2,N693*Dane!$H$2)</f>
        <v>70.822860000000006</v>
      </c>
      <c r="P693" s="14">
        <f t="shared" si="231"/>
        <v>424.93716000000001</v>
      </c>
      <c r="Q693" s="14">
        <f>IF(B693="W",N693*Dane!$C$23,N693*Dane!$C$23)</f>
        <v>0</v>
      </c>
      <c r="R693" s="14">
        <f>IF(B693="W",(N693*Dane!$D$3)-Q693,(N693*Dane!$H$3)-Q693)</f>
        <v>0</v>
      </c>
      <c r="S693" s="14">
        <f t="shared" si="230"/>
        <v>424.93716000000001</v>
      </c>
      <c r="T693" s="14">
        <f t="shared" si="232"/>
        <v>42.493716000000006</v>
      </c>
      <c r="U693" s="14">
        <f t="shared" si="233"/>
        <v>84.987432000000013</v>
      </c>
      <c r="V693" s="33">
        <f t="shared" si="234"/>
        <v>467.43087600000001</v>
      </c>
      <c r="W693" s="34">
        <f t="shared" si="235"/>
        <v>509.92459200000002</v>
      </c>
      <c r="X693" s="49">
        <v>839</v>
      </c>
      <c r="Y693" s="159">
        <f>X693*Dane!$D$6</f>
        <v>125.85</v>
      </c>
      <c r="Z693" s="35">
        <f>X693*Dane!$D$7</f>
        <v>251.7</v>
      </c>
      <c r="AA693" s="160">
        <f>X693*Dane!$D$8</f>
        <v>503.4</v>
      </c>
      <c r="AB693" s="89"/>
      <c r="AC693" s="17"/>
      <c r="AD693" s="17"/>
      <c r="AE693" s="8"/>
      <c r="AF693" s="8"/>
      <c r="AG693" s="8"/>
    </row>
    <row r="694" spans="1:33" ht="29.25" customHeight="1">
      <c r="A694" s="178">
        <f t="shared" si="223"/>
        <v>691</v>
      </c>
      <c r="B694" s="10" t="s">
        <v>99</v>
      </c>
      <c r="C694" s="81" t="s">
        <v>1486</v>
      </c>
      <c r="D694" s="55" t="s">
        <v>1190</v>
      </c>
      <c r="E694" s="56" t="s">
        <v>1191</v>
      </c>
      <c r="F694" s="12">
        <v>0</v>
      </c>
      <c r="G694" s="13">
        <v>1.3</v>
      </c>
      <c r="H694" s="13">
        <v>0.2</v>
      </c>
      <c r="I694" s="32">
        <v>267.48743999999999</v>
      </c>
      <c r="J694" s="14">
        <v>0</v>
      </c>
      <c r="K694" s="14">
        <f>F694*Dane!$C$14+G694*Dane!$C$15+H694*Dane!$C$16</f>
        <v>50.5</v>
      </c>
      <c r="L694" s="41">
        <f>F694*Dane!$F$14+G694*Dane!$F$15+H694*Dane!$F$17</f>
        <v>7.5</v>
      </c>
      <c r="M694" s="41">
        <f>F694*Dane!$H$14+G694*Dane!$H$15+H694*Dane!$H$16+(F694+G694+H694)*Dane!$C$22</f>
        <v>108</v>
      </c>
      <c r="N694" s="15">
        <f t="shared" si="229"/>
        <v>433.48743999999999</v>
      </c>
      <c r="O694" s="14">
        <f>IF(B694="W",N694*Dane!$D$2,N694*Dane!$H$2)</f>
        <v>86.697488000000007</v>
      </c>
      <c r="P694" s="14">
        <f t="shared" si="231"/>
        <v>520.18492800000001</v>
      </c>
      <c r="Q694" s="14">
        <f>IF(B694="W",N694*Dane!$C$23,N694*Dane!$C$23)</f>
        <v>0</v>
      </c>
      <c r="R694" s="14">
        <f>IF(B694="W",(N694*Dane!$D$3)-Q694,(N694*Dane!$H$3)-Q694)</f>
        <v>0</v>
      </c>
      <c r="S694" s="14">
        <f t="shared" si="230"/>
        <v>520.18492800000001</v>
      </c>
      <c r="T694" s="14">
        <f t="shared" si="232"/>
        <v>52.018492800000004</v>
      </c>
      <c r="U694" s="14">
        <f t="shared" si="233"/>
        <v>104.03698560000001</v>
      </c>
      <c r="V694" s="33">
        <f t="shared" si="234"/>
        <v>572.2034208</v>
      </c>
      <c r="W694" s="34">
        <f t="shared" si="235"/>
        <v>624.22191359999999</v>
      </c>
      <c r="X694" s="49">
        <v>914</v>
      </c>
      <c r="Y694" s="159">
        <f>X694*Dane!$D$6</f>
        <v>137.1</v>
      </c>
      <c r="Z694" s="35">
        <f>X694*Dane!$D$7</f>
        <v>274.2</v>
      </c>
      <c r="AA694" s="160">
        <f>X694*Dane!$D$8</f>
        <v>548.4</v>
      </c>
      <c r="AB694" s="89"/>
      <c r="AC694" s="17"/>
      <c r="AD694" s="17"/>
      <c r="AE694" s="8"/>
      <c r="AF694" s="8"/>
      <c r="AG694" s="8"/>
    </row>
    <row r="695" spans="1:33" ht="29.25" customHeight="1">
      <c r="A695" s="178">
        <f t="shared" si="223"/>
        <v>692</v>
      </c>
      <c r="B695" s="10" t="s">
        <v>100</v>
      </c>
      <c r="C695" s="81" t="s">
        <v>1487</v>
      </c>
      <c r="D695" s="55" t="s">
        <v>1355</v>
      </c>
      <c r="E695" s="56"/>
      <c r="F695" s="12">
        <v>0</v>
      </c>
      <c r="G695" s="31">
        <v>0</v>
      </c>
      <c r="H695" s="31">
        <v>0</v>
      </c>
      <c r="I695" s="32">
        <v>186.50445000000002</v>
      </c>
      <c r="J695" s="14">
        <v>0</v>
      </c>
      <c r="K695" s="14">
        <f>F695*Dane!$C$14+G695*Dane!$C$15+H695*Dane!$C$16</f>
        <v>0</v>
      </c>
      <c r="L695" s="41">
        <f>F695*Dane!$F$14+G695*Dane!$F$15+H695*Dane!$F$17</f>
        <v>0</v>
      </c>
      <c r="M695" s="41">
        <f>F695*Dane!$H$14+G695*Dane!$H$15+H695*Dane!$H$16+(F695+G695+H695)*Dane!$C$22</f>
        <v>0</v>
      </c>
      <c r="N695" s="15">
        <f t="shared" si="229"/>
        <v>186.50445000000002</v>
      </c>
      <c r="O695" s="14">
        <f>IF(B695="W",N695*Dane!$D$2,N695*Dane!$H$2)</f>
        <v>37.300890000000003</v>
      </c>
      <c r="P695" s="14">
        <f t="shared" si="231"/>
        <v>223.80534000000003</v>
      </c>
      <c r="Q695" s="14">
        <f>IF(B695="W",N695*Dane!$C$23,N695*Dane!$C$23)</f>
        <v>0</v>
      </c>
      <c r="R695" s="14">
        <f>IF(B695="W",(N695*Dane!$D$3)-Q695,(N695*Dane!$H$3)-Q695)</f>
        <v>0</v>
      </c>
      <c r="S695" s="14">
        <f t="shared" si="230"/>
        <v>223.80534000000003</v>
      </c>
      <c r="T695" s="14">
        <f t="shared" si="232"/>
        <v>22.380534000000004</v>
      </c>
      <c r="U695" s="14">
        <f t="shared" si="233"/>
        <v>44.761068000000009</v>
      </c>
      <c r="V695" s="33">
        <f t="shared" si="234"/>
        <v>246.18587400000004</v>
      </c>
      <c r="W695" s="34">
        <f t="shared" si="235"/>
        <v>268.56640800000002</v>
      </c>
      <c r="X695" s="49">
        <v>303</v>
      </c>
      <c r="Y695" s="159"/>
      <c r="Z695" s="35"/>
      <c r="AA695" s="160"/>
      <c r="AB695" s="89"/>
      <c r="AC695" s="17"/>
      <c r="AD695" s="17"/>
      <c r="AE695" s="8"/>
      <c r="AF695" s="8"/>
      <c r="AG695" s="8"/>
    </row>
    <row r="696" spans="1:33" ht="29.25" customHeight="1">
      <c r="A696" s="178">
        <f t="shared" si="223"/>
        <v>693</v>
      </c>
      <c r="B696" s="10" t="s">
        <v>99</v>
      </c>
      <c r="C696" s="81" t="s">
        <v>1488</v>
      </c>
      <c r="D696" s="55"/>
      <c r="E696" s="56"/>
      <c r="F696" s="12">
        <v>0</v>
      </c>
      <c r="G696" s="13">
        <v>0</v>
      </c>
      <c r="H696" s="13">
        <v>0</v>
      </c>
      <c r="I696" s="32">
        <v>2664.2558250000002</v>
      </c>
      <c r="J696" s="14">
        <v>0</v>
      </c>
      <c r="K696" s="14">
        <f>F696*Dane!$C$14+G696*Dane!$C$15+H696*Dane!$C$16</f>
        <v>0</v>
      </c>
      <c r="L696" s="41">
        <f>F696*Dane!$F$14+G696*Dane!$F$15+H696*Dane!$F$17</f>
        <v>0</v>
      </c>
      <c r="M696" s="41">
        <f>F696*Dane!$H$14+G696*Dane!$H$15+H696*Dane!$H$16+(F696+G696+H696)*Dane!$C$22</f>
        <v>0</v>
      </c>
      <c r="N696" s="15">
        <f t="shared" si="229"/>
        <v>2664.2558250000002</v>
      </c>
      <c r="O696" s="14">
        <f>IF(B696="W",N696*Dane!$D$2,N696*Dane!$H$2)</f>
        <v>532.85116500000004</v>
      </c>
      <c r="P696" s="14">
        <f t="shared" si="231"/>
        <v>3197.1069900000002</v>
      </c>
      <c r="Q696" s="14">
        <f>IF(B696="W",N696*Dane!$C$23,N696*Dane!$C$23)</f>
        <v>0</v>
      </c>
      <c r="R696" s="14">
        <f>IF(B696="W",(N696*Dane!$D$3)-Q696,(N696*Dane!$H$3)-Q696)</f>
        <v>0</v>
      </c>
      <c r="S696" s="14">
        <f t="shared" si="230"/>
        <v>3197.1069900000002</v>
      </c>
      <c r="T696" s="14">
        <f t="shared" si="232"/>
        <v>319.71069900000003</v>
      </c>
      <c r="U696" s="14">
        <f t="shared" si="233"/>
        <v>639.42139800000007</v>
      </c>
      <c r="V696" s="33">
        <f t="shared" si="234"/>
        <v>3516.8176890000004</v>
      </c>
      <c r="W696" s="34">
        <f t="shared" si="235"/>
        <v>3836.5283880000002</v>
      </c>
      <c r="X696" s="49">
        <v>14330</v>
      </c>
      <c r="Y696" s="159">
        <f>X696*Dane!$D$6</f>
        <v>2149.5</v>
      </c>
      <c r="Z696" s="35">
        <f>X696*Dane!$D$7</f>
        <v>4299</v>
      </c>
      <c r="AA696" s="160">
        <f>X696*Dane!$D$8</f>
        <v>8598</v>
      </c>
      <c r="AB696" s="89"/>
      <c r="AC696" s="17"/>
      <c r="AD696" s="17"/>
      <c r="AE696" s="8"/>
      <c r="AF696" s="8"/>
      <c r="AG696" s="8"/>
    </row>
    <row r="697" spans="1:33" ht="29.25" customHeight="1">
      <c r="A697" s="178">
        <f t="shared" si="223"/>
        <v>694</v>
      </c>
      <c r="B697" s="10" t="s">
        <v>99</v>
      </c>
      <c r="C697" s="81" t="s">
        <v>1489</v>
      </c>
      <c r="D697" s="55" t="s">
        <v>891</v>
      </c>
      <c r="E697" s="56"/>
      <c r="F697" s="12">
        <v>0</v>
      </c>
      <c r="G697" s="13">
        <v>10</v>
      </c>
      <c r="H697" s="13">
        <v>0.5</v>
      </c>
      <c r="I697" s="32">
        <v>1492.37781</v>
      </c>
      <c r="J697" s="14">
        <v>0</v>
      </c>
      <c r="K697" s="14">
        <f>F697*Dane!$C$14+G697*Dane!$C$15+H697*Dane!$C$16</f>
        <v>349</v>
      </c>
      <c r="L697" s="41">
        <f>F697*Dane!$F$14+G697*Dane!$F$15+H697*Dane!$F$17</f>
        <v>52.5</v>
      </c>
      <c r="M697" s="41">
        <f>F697*Dane!$H$14+G697*Dane!$H$15+H697*Dane!$H$16+(F697+G697+H697)*Dane!$C$22</f>
        <v>756</v>
      </c>
      <c r="N697" s="15">
        <f t="shared" si="229"/>
        <v>2649.87781</v>
      </c>
      <c r="O697" s="14">
        <f>IF(B697="W",N697*Dane!$D$2,N697*Dane!$H$2)</f>
        <v>529.97556199999997</v>
      </c>
      <c r="P697" s="14">
        <f t="shared" si="231"/>
        <v>3179.853372</v>
      </c>
      <c r="Q697" s="14">
        <f>IF(B697="W",N697*Dane!$C$23,N697*Dane!$C$23)</f>
        <v>0</v>
      </c>
      <c r="R697" s="14">
        <f>IF(B697="W",(N697*Dane!$D$3)-Q697,(N697*Dane!$H$3)-Q697)</f>
        <v>0</v>
      </c>
      <c r="S697" s="14">
        <f t="shared" si="230"/>
        <v>3179.853372</v>
      </c>
      <c r="T697" s="14">
        <f t="shared" si="232"/>
        <v>317.9853372</v>
      </c>
      <c r="U697" s="14">
        <f t="shared" si="233"/>
        <v>635.97067440000001</v>
      </c>
      <c r="V697" s="33">
        <f t="shared" si="234"/>
        <v>3497.8387092000003</v>
      </c>
      <c r="W697" s="34">
        <f t="shared" si="235"/>
        <v>3815.8240464</v>
      </c>
      <c r="X697" s="49">
        <v>6397</v>
      </c>
      <c r="Y697" s="159">
        <f>X697*Dane!$D$6</f>
        <v>959.55</v>
      </c>
      <c r="Z697" s="35">
        <f>X697*Dane!$D$7</f>
        <v>1919.1</v>
      </c>
      <c r="AA697" s="160">
        <f>X697*Dane!$D$8</f>
        <v>3838.2</v>
      </c>
      <c r="AB697" s="89"/>
      <c r="AC697" s="17"/>
      <c r="AD697" s="17"/>
      <c r="AE697" s="8"/>
      <c r="AF697" s="8"/>
      <c r="AG697" s="8"/>
    </row>
    <row r="698" spans="1:33" ht="29.25" customHeight="1">
      <c r="A698" s="178">
        <f t="shared" si="223"/>
        <v>695</v>
      </c>
      <c r="B698" s="10" t="s">
        <v>99</v>
      </c>
      <c r="C698" s="81" t="s">
        <v>1490</v>
      </c>
      <c r="D698" s="55" t="s">
        <v>892</v>
      </c>
      <c r="E698" s="56"/>
      <c r="F698" s="12">
        <v>0</v>
      </c>
      <c r="G698" s="13">
        <v>10</v>
      </c>
      <c r="H698" s="13">
        <v>0.5</v>
      </c>
      <c r="I698" s="32">
        <v>996.74701499999992</v>
      </c>
      <c r="J698" s="14">
        <v>0</v>
      </c>
      <c r="K698" s="14">
        <f>F698*Dane!$C$14+G698*Dane!$C$15+H698*Dane!$C$16</f>
        <v>349</v>
      </c>
      <c r="L698" s="41">
        <f>F698*Dane!$F$14+G698*Dane!$F$15+H698*Dane!$F$17</f>
        <v>52.5</v>
      </c>
      <c r="M698" s="41">
        <f>F698*Dane!$H$14+G698*Dane!$H$15+H698*Dane!$H$16+(F698+G698+H698)*Dane!$C$22</f>
        <v>756</v>
      </c>
      <c r="N698" s="15">
        <f t="shared" si="229"/>
        <v>2154.2470149999999</v>
      </c>
      <c r="O698" s="14">
        <f>IF(B698="W",N698*Dane!$D$2,N698*Dane!$H$2)</f>
        <v>430.849403</v>
      </c>
      <c r="P698" s="14">
        <f t="shared" si="231"/>
        <v>2585.0964180000001</v>
      </c>
      <c r="Q698" s="14">
        <f>IF(B698="W",N698*Dane!$C$23,N698*Dane!$C$23)</f>
        <v>0</v>
      </c>
      <c r="R698" s="14">
        <f>IF(B698="W",(N698*Dane!$D$3)-Q698,(N698*Dane!$H$3)-Q698)</f>
        <v>0</v>
      </c>
      <c r="S698" s="14">
        <f t="shared" si="230"/>
        <v>2585.0964180000001</v>
      </c>
      <c r="T698" s="14">
        <f t="shared" si="232"/>
        <v>258.5096418</v>
      </c>
      <c r="U698" s="14">
        <f t="shared" si="233"/>
        <v>517.01928359999999</v>
      </c>
      <c r="V698" s="33">
        <f t="shared" si="234"/>
        <v>2843.6060597999999</v>
      </c>
      <c r="W698" s="34">
        <f t="shared" si="235"/>
        <v>3102.1157016000002</v>
      </c>
      <c r="X698" s="49">
        <v>6244</v>
      </c>
      <c r="Y698" s="159">
        <f>X698*Dane!$D$6</f>
        <v>936.59999999999991</v>
      </c>
      <c r="Z698" s="35">
        <f>X698*Dane!$D$7</f>
        <v>1873.1999999999998</v>
      </c>
      <c r="AA698" s="160">
        <f>X698*Dane!$D$8</f>
        <v>3746.3999999999996</v>
      </c>
      <c r="AB698" s="89"/>
      <c r="AC698" s="17"/>
      <c r="AD698" s="17"/>
      <c r="AE698" s="8"/>
      <c r="AF698" s="8"/>
      <c r="AG698" s="8"/>
    </row>
    <row r="699" spans="1:33" ht="29.25" customHeight="1">
      <c r="A699" s="178">
        <f t="shared" si="223"/>
        <v>696</v>
      </c>
      <c r="B699" s="10" t="s">
        <v>99</v>
      </c>
      <c r="C699" s="81" t="s">
        <v>1490</v>
      </c>
      <c r="D699" s="55" t="s">
        <v>893</v>
      </c>
      <c r="E699" s="56"/>
      <c r="F699" s="12">
        <v>0</v>
      </c>
      <c r="G699" s="13">
        <v>10</v>
      </c>
      <c r="H699" s="13">
        <v>0.5</v>
      </c>
      <c r="I699" s="32">
        <v>1071.1575600000001</v>
      </c>
      <c r="J699" s="14">
        <v>0</v>
      </c>
      <c r="K699" s="14">
        <f>F699*Dane!$C$14+G699*Dane!$C$15+H699*Dane!$C$16</f>
        <v>349</v>
      </c>
      <c r="L699" s="41">
        <f>F699*Dane!$F$14+G699*Dane!$F$15+H699*Dane!$F$17</f>
        <v>52.5</v>
      </c>
      <c r="M699" s="41">
        <f>F699*Dane!$H$14+G699*Dane!$H$15+H699*Dane!$H$16+(F699+G699+H699)*Dane!$C$22</f>
        <v>756</v>
      </c>
      <c r="N699" s="15">
        <f t="shared" si="229"/>
        <v>2228.6575600000001</v>
      </c>
      <c r="O699" s="14">
        <f>IF(B699="W",N699*Dane!$D$2,N699*Dane!$H$2)</f>
        <v>445.73151200000007</v>
      </c>
      <c r="P699" s="14">
        <f t="shared" si="231"/>
        <v>2674.3890719999999</v>
      </c>
      <c r="Q699" s="14">
        <f>IF(B699="W",N699*Dane!$C$23,N699*Dane!$C$23)</f>
        <v>0</v>
      </c>
      <c r="R699" s="14">
        <f>IF(B699="W",(N699*Dane!$D$3)-Q699,(N699*Dane!$H$3)-Q699)</f>
        <v>0</v>
      </c>
      <c r="S699" s="14">
        <f t="shared" si="230"/>
        <v>2674.3890719999999</v>
      </c>
      <c r="T699" s="14">
        <f t="shared" si="232"/>
        <v>267.43890720000002</v>
      </c>
      <c r="U699" s="14">
        <f t="shared" si="233"/>
        <v>534.87781440000003</v>
      </c>
      <c r="V699" s="33">
        <f t="shared" si="234"/>
        <v>2941.8279791999998</v>
      </c>
      <c r="W699" s="34">
        <f t="shared" si="235"/>
        <v>3209.2668863999997</v>
      </c>
      <c r="X699" s="49">
        <v>6244</v>
      </c>
      <c r="Y699" s="159">
        <f>X699*Dane!$D$6</f>
        <v>936.59999999999991</v>
      </c>
      <c r="Z699" s="35">
        <f>X699*Dane!$D$7</f>
        <v>1873.1999999999998</v>
      </c>
      <c r="AA699" s="160">
        <f>X699*Dane!$D$8</f>
        <v>3746.3999999999996</v>
      </c>
      <c r="AB699" s="89"/>
      <c r="AC699" s="17"/>
      <c r="AD699" s="17"/>
      <c r="AE699" s="8"/>
      <c r="AF699" s="8"/>
      <c r="AG699" s="8"/>
    </row>
    <row r="700" spans="1:33" ht="29.25" customHeight="1">
      <c r="A700" s="178">
        <f t="shared" si="223"/>
        <v>697</v>
      </c>
      <c r="B700" s="10" t="s">
        <v>99</v>
      </c>
      <c r="C700" s="81" t="s">
        <v>1491</v>
      </c>
      <c r="D700" s="55" t="s">
        <v>894</v>
      </c>
      <c r="E700" s="56"/>
      <c r="F700" s="12">
        <v>0</v>
      </c>
      <c r="G700" s="13">
        <v>3</v>
      </c>
      <c r="H700" s="13">
        <v>0.1</v>
      </c>
      <c r="I700" s="32">
        <v>606.32566499999996</v>
      </c>
      <c r="J700" s="14">
        <v>0</v>
      </c>
      <c r="K700" s="14">
        <f>F700*Dane!$C$14+G700*Dane!$C$15+H700*Dane!$C$16</f>
        <v>102.8</v>
      </c>
      <c r="L700" s="41">
        <f>F700*Dane!$F$14+G700*Dane!$F$15+H700*Dane!$F$17</f>
        <v>15.5</v>
      </c>
      <c r="M700" s="41">
        <f>F700*Dane!$H$14+G700*Dane!$H$15+H700*Dane!$H$16+(F700+G700+H700)*Dane!$C$22</f>
        <v>223.20000000000002</v>
      </c>
      <c r="N700" s="15">
        <f t="shared" si="229"/>
        <v>947.82566499999996</v>
      </c>
      <c r="O700" s="14">
        <f>IF(B700="W",N700*Dane!$D$2,N700*Dane!$H$2)</f>
        <v>189.565133</v>
      </c>
      <c r="P700" s="14">
        <f t="shared" si="231"/>
        <v>1137.3907979999999</v>
      </c>
      <c r="Q700" s="14">
        <f>IF(B700="W",N700*Dane!$C$23,N700*Dane!$C$23)</f>
        <v>0</v>
      </c>
      <c r="R700" s="14">
        <f>IF(B700="W",(N700*Dane!$D$3)-Q700,(N700*Dane!$H$3)-Q700)</f>
        <v>0</v>
      </c>
      <c r="S700" s="14">
        <f t="shared" si="230"/>
        <v>1137.3907979999999</v>
      </c>
      <c r="T700" s="14">
        <f t="shared" si="232"/>
        <v>113.7390798</v>
      </c>
      <c r="U700" s="14">
        <f t="shared" si="233"/>
        <v>227.4781596</v>
      </c>
      <c r="V700" s="33">
        <f t="shared" si="234"/>
        <v>1251.1298777999998</v>
      </c>
      <c r="W700" s="34">
        <f t="shared" si="235"/>
        <v>1364.8689575999999</v>
      </c>
      <c r="X700" s="49">
        <v>1557</v>
      </c>
      <c r="Y700" s="159">
        <f>X700*Dane!$D$6</f>
        <v>233.54999999999998</v>
      </c>
      <c r="Z700" s="35">
        <f>X700*Dane!$D$7</f>
        <v>467.09999999999997</v>
      </c>
      <c r="AA700" s="160">
        <f>X700*Dane!$D$8</f>
        <v>934.19999999999993</v>
      </c>
      <c r="AB700" s="89"/>
      <c r="AC700" s="17"/>
      <c r="AD700" s="17"/>
      <c r="AE700" s="8"/>
      <c r="AF700" s="8"/>
      <c r="AG700" s="8"/>
    </row>
    <row r="701" spans="1:33" ht="29.25" customHeight="1">
      <c r="A701" s="178">
        <f t="shared" si="223"/>
        <v>698</v>
      </c>
      <c r="B701" s="10" t="s">
        <v>100</v>
      </c>
      <c r="C701" s="81" t="s">
        <v>1492</v>
      </c>
      <c r="D701" s="55" t="s">
        <v>1530</v>
      </c>
      <c r="E701" s="56"/>
      <c r="F701" s="12">
        <v>0</v>
      </c>
      <c r="G701" s="31">
        <v>0</v>
      </c>
      <c r="H701" s="31">
        <v>0</v>
      </c>
      <c r="I701" s="32">
        <v>2433.7170000000001</v>
      </c>
      <c r="J701" s="14">
        <v>0</v>
      </c>
      <c r="K701" s="14">
        <f>F701*Dane!$C$14+G701*Dane!$C$15+H701*Dane!$C$16</f>
        <v>0</v>
      </c>
      <c r="L701" s="41">
        <f>F701*Dane!$F$14+G701*Dane!$F$15+H701*Dane!$F$17</f>
        <v>0</v>
      </c>
      <c r="M701" s="41">
        <f>F701*Dane!$H$14+G701*Dane!$H$15+H701*Dane!$H$16+(F701+G701+H701)*Dane!$C$22</f>
        <v>0</v>
      </c>
      <c r="N701" s="15">
        <f t="shared" si="229"/>
        <v>2433.7170000000001</v>
      </c>
      <c r="O701" s="14">
        <f>IF(B701="W",N701*Dane!$D$2,N701*Dane!$H$2)</f>
        <v>486.74340000000007</v>
      </c>
      <c r="P701" s="14">
        <f t="shared" si="231"/>
        <v>2920.4603999999999</v>
      </c>
      <c r="Q701" s="14">
        <f>IF(B701="W",N701*Dane!$C$23,N701*Dane!$C$23)</f>
        <v>0</v>
      </c>
      <c r="R701" s="14">
        <f>IF(B701="W",(N701*Dane!$D$3)-Q701,(N701*Dane!$H$3)-Q701)</f>
        <v>0</v>
      </c>
      <c r="S701" s="14">
        <f t="shared" si="230"/>
        <v>2920.4603999999999</v>
      </c>
      <c r="T701" s="14">
        <f t="shared" si="232"/>
        <v>292.04604</v>
      </c>
      <c r="U701" s="14">
        <f t="shared" si="233"/>
        <v>584.09208000000001</v>
      </c>
      <c r="V701" s="33">
        <f t="shared" si="234"/>
        <v>3212.5064400000001</v>
      </c>
      <c r="W701" s="34">
        <f t="shared" si="235"/>
        <v>3504.5524799999998</v>
      </c>
      <c r="X701" s="49">
        <v>4323</v>
      </c>
      <c r="Y701" s="159"/>
      <c r="Z701" s="35"/>
      <c r="AA701" s="160"/>
      <c r="AB701" s="89"/>
      <c r="AC701" s="17"/>
      <c r="AD701" s="17"/>
      <c r="AE701" s="8"/>
      <c r="AF701" s="8"/>
      <c r="AG701" s="8"/>
    </row>
    <row r="702" spans="1:33" ht="29.25" customHeight="1">
      <c r="A702" s="178">
        <f t="shared" si="223"/>
        <v>699</v>
      </c>
      <c r="B702" s="10" t="s">
        <v>100</v>
      </c>
      <c r="C702" s="81" t="s">
        <v>1493</v>
      </c>
      <c r="D702" s="55" t="s">
        <v>1356</v>
      </c>
      <c r="E702" s="56"/>
      <c r="F702" s="12">
        <v>0</v>
      </c>
      <c r="G702" s="31">
        <v>0</v>
      </c>
      <c r="H702" s="31">
        <v>0</v>
      </c>
      <c r="I702" s="32">
        <v>4342.5442499999999</v>
      </c>
      <c r="J702" s="14">
        <v>0</v>
      </c>
      <c r="K702" s="14">
        <f>F702*Dane!$C$14+G702*Dane!$C$15+H702*Dane!$C$16</f>
        <v>0</v>
      </c>
      <c r="L702" s="41">
        <f>F702*Dane!$F$14+G702*Dane!$F$15+H702*Dane!$F$17</f>
        <v>0</v>
      </c>
      <c r="M702" s="41">
        <f>F702*Dane!$H$14+G702*Dane!$H$15+H702*Dane!$H$16+(F702+G702+H702)*Dane!$C$22</f>
        <v>0</v>
      </c>
      <c r="N702" s="15">
        <f t="shared" si="229"/>
        <v>4342.5442499999999</v>
      </c>
      <c r="O702" s="14">
        <f>IF(B702="W",N702*Dane!$D$2,N702*Dane!$H$2)</f>
        <v>868.50885000000005</v>
      </c>
      <c r="P702" s="14">
        <f t="shared" si="231"/>
        <v>5211.0531000000001</v>
      </c>
      <c r="Q702" s="14">
        <f>IF(B702="W",N702*Dane!$C$23,N702*Dane!$C$23)</f>
        <v>0</v>
      </c>
      <c r="R702" s="14">
        <f>IF(B702="W",(N702*Dane!$D$3)-Q702,(N702*Dane!$H$3)-Q702)</f>
        <v>0</v>
      </c>
      <c r="S702" s="14">
        <f t="shared" si="230"/>
        <v>5211.0531000000001</v>
      </c>
      <c r="T702" s="14">
        <f t="shared" si="232"/>
        <v>521.10531000000003</v>
      </c>
      <c r="U702" s="14">
        <f t="shared" si="233"/>
        <v>1042.2106200000001</v>
      </c>
      <c r="V702" s="33">
        <f t="shared" si="234"/>
        <v>5732.15841</v>
      </c>
      <c r="W702" s="34">
        <f t="shared" si="235"/>
        <v>6253.2637199999999</v>
      </c>
      <c r="X702" s="49">
        <v>7079</v>
      </c>
      <c r="Y702" s="159"/>
      <c r="Z702" s="35"/>
      <c r="AA702" s="160"/>
      <c r="AB702" s="89"/>
      <c r="AC702" s="17"/>
      <c r="AD702" s="17"/>
      <c r="AE702" s="8"/>
      <c r="AF702" s="8"/>
      <c r="AG702" s="8"/>
    </row>
    <row r="703" spans="1:33" ht="29.25" customHeight="1">
      <c r="A703" s="178">
        <f t="shared" si="223"/>
        <v>700</v>
      </c>
      <c r="B703" s="10" t="s">
        <v>100</v>
      </c>
      <c r="C703" s="81" t="s">
        <v>1494</v>
      </c>
      <c r="D703" s="55" t="s">
        <v>1357</v>
      </c>
      <c r="E703" s="56"/>
      <c r="F703" s="12">
        <v>0</v>
      </c>
      <c r="G703" s="31">
        <v>0</v>
      </c>
      <c r="H703" s="31">
        <v>0</v>
      </c>
      <c r="I703" s="32">
        <v>12.460470000000001</v>
      </c>
      <c r="J703" s="14">
        <v>0</v>
      </c>
      <c r="K703" s="14">
        <f>F703*Dane!$C$14+G703*Dane!$C$15+H703*Dane!$C$16</f>
        <v>0</v>
      </c>
      <c r="L703" s="41">
        <f>F703*Dane!$F$14+G703*Dane!$F$15+H703*Dane!$F$17</f>
        <v>0</v>
      </c>
      <c r="M703" s="41">
        <f>F703*Dane!$H$14+G703*Dane!$H$15+H703*Dane!$H$16+(F703+G703+H703)*Dane!$C$22</f>
        <v>0</v>
      </c>
      <c r="N703" s="15">
        <f t="shared" si="229"/>
        <v>12.460470000000001</v>
      </c>
      <c r="O703" s="14">
        <f>IF(B703="W",N703*Dane!$D$2,N703*Dane!$H$2)</f>
        <v>2.4920940000000003</v>
      </c>
      <c r="P703" s="14">
        <f t="shared" si="231"/>
        <v>14.952564000000001</v>
      </c>
      <c r="Q703" s="14">
        <f>IF(B703="W",N703*Dane!$C$23,N703*Dane!$C$23)</f>
        <v>0</v>
      </c>
      <c r="R703" s="14">
        <f>IF(B703="W",(N703*Dane!$D$3)-Q703,(N703*Dane!$H$3)-Q703)</f>
        <v>0</v>
      </c>
      <c r="S703" s="14">
        <f t="shared" si="230"/>
        <v>14.952564000000001</v>
      </c>
      <c r="T703" s="14">
        <f t="shared" si="232"/>
        <v>1.4952564000000002</v>
      </c>
      <c r="U703" s="14">
        <f t="shared" si="233"/>
        <v>2.9905128000000003</v>
      </c>
      <c r="V703" s="33">
        <f t="shared" si="234"/>
        <v>16.447820400000001</v>
      </c>
      <c r="W703" s="34">
        <f t="shared" si="235"/>
        <v>17.9430768</v>
      </c>
      <c r="X703" s="49">
        <v>20</v>
      </c>
      <c r="Y703" s="159"/>
      <c r="Z703" s="35"/>
      <c r="AA703" s="160"/>
      <c r="AB703" s="89"/>
      <c r="AC703" s="17"/>
      <c r="AD703" s="17"/>
      <c r="AE703" s="8"/>
      <c r="AF703" s="8"/>
      <c r="AG703" s="8"/>
    </row>
    <row r="704" spans="1:33" ht="29.25" customHeight="1">
      <c r="A704" s="178">
        <f t="shared" si="223"/>
        <v>701</v>
      </c>
      <c r="B704" s="10" t="s">
        <v>100</v>
      </c>
      <c r="C704" s="81" t="s">
        <v>1495</v>
      </c>
      <c r="D704" s="55" t="s">
        <v>1358</v>
      </c>
      <c r="E704" s="56"/>
      <c r="F704" s="12">
        <v>0</v>
      </c>
      <c r="G704" s="31">
        <v>0</v>
      </c>
      <c r="H704" s="31">
        <v>0</v>
      </c>
      <c r="I704" s="32">
        <v>120.78</v>
      </c>
      <c r="J704" s="14">
        <v>0</v>
      </c>
      <c r="K704" s="14">
        <f>F704*Dane!$C$14+G704*Dane!$C$15+H704*Dane!$C$16</f>
        <v>0</v>
      </c>
      <c r="L704" s="41">
        <f>F704*Dane!$F$14+G704*Dane!$F$15+H704*Dane!$F$17</f>
        <v>0</v>
      </c>
      <c r="M704" s="41">
        <f>F704*Dane!$H$14+G704*Dane!$H$15+H704*Dane!$H$16+(F704+G704+H704)*Dane!$C$22</f>
        <v>0</v>
      </c>
      <c r="N704" s="15">
        <f t="shared" si="229"/>
        <v>120.78</v>
      </c>
      <c r="O704" s="14">
        <f>IF(B704="W",N704*Dane!$D$2,N704*Dane!$H$2)</f>
        <v>24.156000000000002</v>
      </c>
      <c r="P704" s="14">
        <f t="shared" ref="P704:P713" si="236">SUM(N704:O704)</f>
        <v>144.93600000000001</v>
      </c>
      <c r="Q704" s="14">
        <f>IF(B704="W",N704*Dane!$C$23,N704*Dane!$C$23)</f>
        <v>0</v>
      </c>
      <c r="R704" s="14">
        <f>IF(B704="W",(N704*Dane!$D$3)-Q704,(N704*Dane!$H$3)-Q704)</f>
        <v>0</v>
      </c>
      <c r="S704" s="14">
        <f t="shared" si="230"/>
        <v>144.93600000000001</v>
      </c>
      <c r="T704" s="14">
        <f t="shared" ref="T704:T713" si="237">S704*0.1</f>
        <v>14.493600000000001</v>
      </c>
      <c r="U704" s="14">
        <f t="shared" ref="U704:U713" si="238">S704*0.2</f>
        <v>28.987200000000001</v>
      </c>
      <c r="V704" s="33">
        <f t="shared" ref="V704:V713" si="239">SUM(S704:T704)</f>
        <v>159.42959999999999</v>
      </c>
      <c r="W704" s="34">
        <f t="shared" ref="W704:W713" si="240">SUM(S704,U704)</f>
        <v>173.92320000000001</v>
      </c>
      <c r="X704" s="49">
        <v>191</v>
      </c>
      <c r="Y704" s="159"/>
      <c r="Z704" s="35"/>
      <c r="AA704" s="160"/>
      <c r="AB704" s="89"/>
      <c r="AC704" s="17"/>
      <c r="AD704" s="17"/>
      <c r="AE704" s="8"/>
      <c r="AF704" s="8"/>
      <c r="AG704" s="8"/>
    </row>
    <row r="705" spans="1:33" ht="29.25" customHeight="1">
      <c r="A705" s="178">
        <f t="shared" si="223"/>
        <v>702</v>
      </c>
      <c r="B705" s="10" t="s">
        <v>100</v>
      </c>
      <c r="C705" s="81" t="s">
        <v>1496</v>
      </c>
      <c r="D705" s="55" t="s">
        <v>1359</v>
      </c>
      <c r="E705" s="56"/>
      <c r="F705" s="12">
        <v>0</v>
      </c>
      <c r="G705" s="31">
        <v>0</v>
      </c>
      <c r="H705" s="31">
        <v>0</v>
      </c>
      <c r="I705" s="32">
        <v>107.97732000000001</v>
      </c>
      <c r="J705" s="14">
        <v>0</v>
      </c>
      <c r="K705" s="14">
        <f>F705*Dane!$C$14+G705*Dane!$C$15+H705*Dane!$C$16</f>
        <v>0</v>
      </c>
      <c r="L705" s="41">
        <f>F705*Dane!$F$14+G705*Dane!$F$15+H705*Dane!$F$17</f>
        <v>0</v>
      </c>
      <c r="M705" s="41">
        <f>F705*Dane!$H$14+G705*Dane!$H$15+H705*Dane!$H$16+(F705+G705+H705)*Dane!$C$22</f>
        <v>0</v>
      </c>
      <c r="N705" s="15">
        <f t="shared" si="229"/>
        <v>107.97732000000001</v>
      </c>
      <c r="O705" s="14">
        <f>IF(B705="W",N705*Dane!$D$2,N705*Dane!$H$2)</f>
        <v>21.595464000000003</v>
      </c>
      <c r="P705" s="14">
        <f t="shared" si="236"/>
        <v>129.57278400000001</v>
      </c>
      <c r="Q705" s="14">
        <f>IF(B705="W",N705*Dane!$C$23,N705*Dane!$C$23)</f>
        <v>0</v>
      </c>
      <c r="R705" s="14">
        <f>IF(B705="W",(N705*Dane!$D$3)-Q705,(N705*Dane!$H$3)-Q705)</f>
        <v>0</v>
      </c>
      <c r="S705" s="14">
        <f t="shared" si="230"/>
        <v>129.57278400000001</v>
      </c>
      <c r="T705" s="14">
        <f t="shared" si="237"/>
        <v>12.957278400000002</v>
      </c>
      <c r="U705" s="14">
        <f t="shared" si="238"/>
        <v>25.914556800000003</v>
      </c>
      <c r="V705" s="33">
        <f t="shared" si="239"/>
        <v>142.53006240000002</v>
      </c>
      <c r="W705" s="34">
        <f t="shared" si="240"/>
        <v>155.48734080000003</v>
      </c>
      <c r="X705" s="49">
        <v>174</v>
      </c>
      <c r="Y705" s="159"/>
      <c r="Z705" s="35"/>
      <c r="AA705" s="160"/>
      <c r="AB705" s="89"/>
      <c r="AC705" s="17"/>
      <c r="AD705" s="17"/>
      <c r="AE705" s="8"/>
      <c r="AF705" s="8"/>
      <c r="AG705" s="8"/>
    </row>
    <row r="706" spans="1:33" ht="29.25" customHeight="1">
      <c r="A706" s="178">
        <f t="shared" si="223"/>
        <v>703</v>
      </c>
      <c r="B706" s="10" t="s">
        <v>100</v>
      </c>
      <c r="C706" s="81" t="s">
        <v>1497</v>
      </c>
      <c r="D706" s="55" t="s">
        <v>1360</v>
      </c>
      <c r="E706" s="56"/>
      <c r="F706" s="12">
        <v>0</v>
      </c>
      <c r="G706" s="31">
        <v>0</v>
      </c>
      <c r="H706" s="31">
        <v>0</v>
      </c>
      <c r="I706" s="32">
        <v>349.25549999999998</v>
      </c>
      <c r="J706" s="14">
        <v>0</v>
      </c>
      <c r="K706" s="14">
        <f>F706*Dane!$C$14+G706*Dane!$C$15+H706*Dane!$C$16</f>
        <v>0</v>
      </c>
      <c r="L706" s="41">
        <f>F706*Dane!$F$14+G706*Dane!$F$15+H706*Dane!$F$17</f>
        <v>0</v>
      </c>
      <c r="M706" s="41">
        <f>F706*Dane!$H$14+G706*Dane!$H$15+H706*Dane!$H$16+(F706+G706+H706)*Dane!$C$22</f>
        <v>0</v>
      </c>
      <c r="N706" s="15">
        <f t="shared" si="229"/>
        <v>349.25549999999998</v>
      </c>
      <c r="O706" s="14">
        <f>IF(B706="W",N706*Dane!$D$2,N706*Dane!$H$2)</f>
        <v>69.851100000000002</v>
      </c>
      <c r="P706" s="14">
        <f t="shared" si="236"/>
        <v>419.10659999999996</v>
      </c>
      <c r="Q706" s="14">
        <f>IF(B706="W",N706*Dane!$C$23,N706*Dane!$C$23)</f>
        <v>0</v>
      </c>
      <c r="R706" s="14">
        <f>IF(B706="W",(N706*Dane!$D$3)-Q706,(N706*Dane!$H$3)-Q706)</f>
        <v>0</v>
      </c>
      <c r="S706" s="14">
        <f t="shared" si="230"/>
        <v>419.10659999999996</v>
      </c>
      <c r="T706" s="14">
        <f t="shared" si="237"/>
        <v>41.91066</v>
      </c>
      <c r="U706" s="14">
        <f t="shared" si="238"/>
        <v>83.82132</v>
      </c>
      <c r="V706" s="33">
        <f t="shared" si="239"/>
        <v>461.01725999999996</v>
      </c>
      <c r="W706" s="34">
        <f t="shared" si="240"/>
        <v>502.92791999999997</v>
      </c>
      <c r="X706" s="49">
        <v>567</v>
      </c>
      <c r="Y706" s="159"/>
      <c r="Z706" s="35"/>
      <c r="AA706" s="160"/>
      <c r="AB706" s="89"/>
      <c r="AC706" s="17"/>
      <c r="AD706" s="17"/>
      <c r="AE706" s="8"/>
      <c r="AF706" s="8"/>
      <c r="AG706" s="8"/>
    </row>
    <row r="707" spans="1:33" ht="29.25" customHeight="1">
      <c r="A707" s="178">
        <f t="shared" si="223"/>
        <v>704</v>
      </c>
      <c r="B707" s="10" t="s">
        <v>100</v>
      </c>
      <c r="C707" s="81" t="s">
        <v>1498</v>
      </c>
      <c r="D707" s="55" t="s">
        <v>1534</v>
      </c>
      <c r="E707" s="56"/>
      <c r="F707" s="12">
        <v>0</v>
      </c>
      <c r="G707" s="31">
        <v>0</v>
      </c>
      <c r="H707" s="31">
        <v>0</v>
      </c>
      <c r="I707" s="32">
        <v>65.412434999999988</v>
      </c>
      <c r="J707" s="14">
        <v>0</v>
      </c>
      <c r="K707" s="14">
        <f>F707*Dane!$C$14+G707*Dane!$C$15+H707*Dane!$C$16</f>
        <v>0</v>
      </c>
      <c r="L707" s="41">
        <f>F707*Dane!$F$14+G707*Dane!$F$15+H707*Dane!$F$17</f>
        <v>0</v>
      </c>
      <c r="M707" s="41">
        <f>F707*Dane!$H$14+G707*Dane!$H$15+H707*Dane!$H$16+(F707+G707+H707)*Dane!$C$22</f>
        <v>0</v>
      </c>
      <c r="N707" s="15">
        <f t="shared" si="229"/>
        <v>65.412434999999988</v>
      </c>
      <c r="O707" s="14">
        <f>IF(B707="W",N707*Dane!$D$2,N707*Dane!$H$2)</f>
        <v>13.082486999999999</v>
      </c>
      <c r="P707" s="14">
        <f t="shared" si="236"/>
        <v>78.494921999999988</v>
      </c>
      <c r="Q707" s="14">
        <f>IF(B707="W",N707*Dane!$C$23,N707*Dane!$C$23)</f>
        <v>0</v>
      </c>
      <c r="R707" s="14">
        <f>IF(B707="W",(N707*Dane!$D$3)-Q707,(N707*Dane!$H$3)-Q707)</f>
        <v>0</v>
      </c>
      <c r="S707" s="14">
        <f t="shared" si="230"/>
        <v>78.494921999999988</v>
      </c>
      <c r="T707" s="14">
        <f t="shared" si="237"/>
        <v>7.8494921999999994</v>
      </c>
      <c r="U707" s="14">
        <f t="shared" si="238"/>
        <v>15.698984399999999</v>
      </c>
      <c r="V707" s="33">
        <f t="shared" si="239"/>
        <v>86.344414199999989</v>
      </c>
      <c r="W707" s="34">
        <f t="shared" si="240"/>
        <v>94.193906399999989</v>
      </c>
      <c r="X707" s="49">
        <v>217</v>
      </c>
      <c r="Y707" s="159"/>
      <c r="Z707" s="35"/>
      <c r="AA707" s="160"/>
      <c r="AB707" s="89"/>
      <c r="AC707" s="17"/>
      <c r="AD707" s="17"/>
      <c r="AE707" s="8"/>
      <c r="AF707" s="8"/>
      <c r="AG707" s="8"/>
    </row>
    <row r="708" spans="1:33" ht="29.25" customHeight="1">
      <c r="A708" s="178">
        <f t="shared" si="223"/>
        <v>705</v>
      </c>
      <c r="B708" s="10" t="s">
        <v>100</v>
      </c>
      <c r="C708" s="81" t="s">
        <v>1499</v>
      </c>
      <c r="D708" s="55" t="s">
        <v>1362</v>
      </c>
      <c r="E708" s="56"/>
      <c r="F708" s="12">
        <v>0</v>
      </c>
      <c r="G708" s="31">
        <v>0</v>
      </c>
      <c r="H708" s="31">
        <v>0</v>
      </c>
      <c r="I708" s="32">
        <v>14.090999999999999</v>
      </c>
      <c r="J708" s="14">
        <v>0</v>
      </c>
      <c r="K708" s="14">
        <f>F708*Dane!$C$14+G708*Dane!$C$15+H708*Dane!$C$16</f>
        <v>0</v>
      </c>
      <c r="L708" s="41">
        <f>F708*Dane!$F$14+G708*Dane!$F$15+H708*Dane!$F$17</f>
        <v>0</v>
      </c>
      <c r="M708" s="41">
        <f>F708*Dane!$H$14+G708*Dane!$H$15+H708*Dane!$H$16+(F708+G708+H708)*Dane!$C$22</f>
        <v>0</v>
      </c>
      <c r="N708" s="15">
        <f t="shared" si="229"/>
        <v>14.090999999999999</v>
      </c>
      <c r="O708" s="14">
        <f>IF(B708="W",N708*Dane!$D$2,N708*Dane!$H$2)</f>
        <v>2.8182</v>
      </c>
      <c r="P708" s="14">
        <f t="shared" si="236"/>
        <v>16.909199999999998</v>
      </c>
      <c r="Q708" s="14">
        <f>IF(B708="W",N708*Dane!$C$23,N708*Dane!$C$23)</f>
        <v>0</v>
      </c>
      <c r="R708" s="14">
        <f>IF(B708="W",(N708*Dane!$D$3)-Q708,(N708*Dane!$H$3)-Q708)</f>
        <v>0</v>
      </c>
      <c r="S708" s="14">
        <f t="shared" si="230"/>
        <v>16.909199999999998</v>
      </c>
      <c r="T708" s="14">
        <f t="shared" si="237"/>
        <v>1.69092</v>
      </c>
      <c r="U708" s="14">
        <f t="shared" si="238"/>
        <v>3.38184</v>
      </c>
      <c r="V708" s="33">
        <f t="shared" si="239"/>
        <v>18.600119999999997</v>
      </c>
      <c r="W708" s="34">
        <f t="shared" si="240"/>
        <v>20.291039999999999</v>
      </c>
      <c r="X708" s="49">
        <v>23</v>
      </c>
      <c r="Y708" s="159"/>
      <c r="Z708" s="35"/>
      <c r="AA708" s="160"/>
      <c r="AB708" s="89"/>
      <c r="AC708" s="17"/>
      <c r="AD708" s="17"/>
      <c r="AE708" s="8"/>
      <c r="AF708" s="8"/>
      <c r="AG708" s="8"/>
    </row>
    <row r="709" spans="1:33" ht="29.25" customHeight="1">
      <c r="A709" s="178">
        <f t="shared" si="223"/>
        <v>706</v>
      </c>
      <c r="B709" s="10" t="s">
        <v>100</v>
      </c>
      <c r="C709" s="81" t="s">
        <v>1500</v>
      </c>
      <c r="D709" s="55" t="s">
        <v>1363</v>
      </c>
      <c r="E709" s="56"/>
      <c r="F709" s="12">
        <v>0</v>
      </c>
      <c r="G709" s="31">
        <v>0</v>
      </c>
      <c r="H709" s="31">
        <v>0</v>
      </c>
      <c r="I709" s="32">
        <v>15.23841</v>
      </c>
      <c r="J709" s="14">
        <v>0</v>
      </c>
      <c r="K709" s="14">
        <f>F709*Dane!$C$14+G709*Dane!$C$15+H709*Dane!$C$16</f>
        <v>0</v>
      </c>
      <c r="L709" s="41">
        <f>F709*Dane!$F$14+G709*Dane!$F$15+H709*Dane!$F$17</f>
        <v>0</v>
      </c>
      <c r="M709" s="41">
        <f>F709*Dane!$H$14+G709*Dane!$H$15+H709*Dane!$H$16+(F709+G709+H709)*Dane!$C$22</f>
        <v>0</v>
      </c>
      <c r="N709" s="15">
        <f t="shared" si="229"/>
        <v>15.23841</v>
      </c>
      <c r="O709" s="14">
        <f>IF(B709="W",N709*Dane!$D$2,N709*Dane!$H$2)</f>
        <v>3.047682</v>
      </c>
      <c r="P709" s="14">
        <f t="shared" si="236"/>
        <v>18.286092</v>
      </c>
      <c r="Q709" s="14">
        <f>IF(B709="W",N709*Dane!$C$23,N709*Dane!$C$23)</f>
        <v>0</v>
      </c>
      <c r="R709" s="14">
        <f>IF(B709="W",(N709*Dane!$D$3)-Q709,(N709*Dane!$H$3)-Q709)</f>
        <v>0</v>
      </c>
      <c r="S709" s="14">
        <f t="shared" si="230"/>
        <v>18.286092</v>
      </c>
      <c r="T709" s="14">
        <f t="shared" si="237"/>
        <v>1.8286092</v>
      </c>
      <c r="U709" s="14">
        <f t="shared" si="238"/>
        <v>3.6572184000000001</v>
      </c>
      <c r="V709" s="33">
        <f t="shared" si="239"/>
        <v>20.114701199999999</v>
      </c>
      <c r="W709" s="34">
        <f t="shared" si="240"/>
        <v>21.943310400000001</v>
      </c>
      <c r="X709" s="49">
        <v>25</v>
      </c>
      <c r="Y709" s="159"/>
      <c r="Z709" s="35"/>
      <c r="AA709" s="160"/>
      <c r="AB709" s="89"/>
      <c r="AC709" s="17"/>
      <c r="AD709" s="17"/>
      <c r="AE709" s="8"/>
      <c r="AF709" s="8"/>
      <c r="AG709" s="8"/>
    </row>
    <row r="710" spans="1:33" ht="29.25" customHeight="1">
      <c r="A710" s="178">
        <f t="shared" si="223"/>
        <v>707</v>
      </c>
      <c r="B710" s="10" t="s">
        <v>100</v>
      </c>
      <c r="C710" s="81" t="s">
        <v>1501</v>
      </c>
      <c r="D710" s="55" t="s">
        <v>1364</v>
      </c>
      <c r="E710" s="56"/>
      <c r="F710" s="12">
        <v>0</v>
      </c>
      <c r="G710" s="31">
        <v>0</v>
      </c>
      <c r="H710" s="31">
        <v>0</v>
      </c>
      <c r="I710" s="32">
        <v>4544.699775</v>
      </c>
      <c r="J710" s="14">
        <v>0</v>
      </c>
      <c r="K710" s="14">
        <f>F710*Dane!$C$14+G710*Dane!$C$15+H710*Dane!$C$16</f>
        <v>0</v>
      </c>
      <c r="L710" s="41">
        <f>F710*Dane!$F$14+G710*Dane!$F$15+H710*Dane!$F$17</f>
        <v>0</v>
      </c>
      <c r="M710" s="41">
        <f>F710*Dane!$H$14+G710*Dane!$H$15+H710*Dane!$H$16+(F710+G710+H710)*Dane!$C$22</f>
        <v>0</v>
      </c>
      <c r="N710" s="15">
        <f t="shared" si="229"/>
        <v>4544.699775</v>
      </c>
      <c r="O710" s="14">
        <f>IF(B710="W",N710*Dane!$D$2,N710*Dane!$H$2)</f>
        <v>908.93995500000005</v>
      </c>
      <c r="P710" s="14">
        <f t="shared" si="236"/>
        <v>5453.6397299999999</v>
      </c>
      <c r="Q710" s="14">
        <f>IF(B710="W",N710*Dane!$C$23,N710*Dane!$C$23)</f>
        <v>0</v>
      </c>
      <c r="R710" s="14">
        <f>IF(B710="W",(N710*Dane!$D$3)-Q710,(N710*Dane!$H$3)-Q710)</f>
        <v>0</v>
      </c>
      <c r="S710" s="14">
        <f t="shared" si="230"/>
        <v>5453.6397299999999</v>
      </c>
      <c r="T710" s="14">
        <f t="shared" si="237"/>
        <v>545.36397299999999</v>
      </c>
      <c r="U710" s="14">
        <f t="shared" si="238"/>
        <v>1090.727946</v>
      </c>
      <c r="V710" s="33">
        <f t="shared" si="239"/>
        <v>5999.0037030000003</v>
      </c>
      <c r="W710" s="34">
        <f t="shared" si="240"/>
        <v>6544.3676759999998</v>
      </c>
      <c r="X710" s="49">
        <v>7352</v>
      </c>
      <c r="Y710" s="159"/>
      <c r="Z710" s="35"/>
      <c r="AA710" s="160"/>
      <c r="AB710" s="89"/>
      <c r="AC710" s="17"/>
      <c r="AD710" s="17"/>
      <c r="AE710" s="8"/>
      <c r="AF710" s="8"/>
      <c r="AG710" s="8"/>
    </row>
    <row r="711" spans="1:33" ht="29.25" customHeight="1">
      <c r="A711" s="178">
        <f t="shared" si="223"/>
        <v>708</v>
      </c>
      <c r="B711" s="10" t="s">
        <v>100</v>
      </c>
      <c r="C711" s="81" t="s">
        <v>1502</v>
      </c>
      <c r="D711" s="55" t="s">
        <v>1365</v>
      </c>
      <c r="E711" s="56"/>
      <c r="F711" s="12">
        <v>0</v>
      </c>
      <c r="G711" s="31">
        <v>0</v>
      </c>
      <c r="H711" s="31">
        <v>0</v>
      </c>
      <c r="I711" s="32">
        <v>652.97694000000001</v>
      </c>
      <c r="J711" s="14">
        <v>0</v>
      </c>
      <c r="K711" s="14">
        <f>F711*Dane!$C$14+G711*Dane!$C$15+H711*Dane!$C$16</f>
        <v>0</v>
      </c>
      <c r="L711" s="41">
        <f>F711*Dane!$F$14+G711*Dane!$F$15+H711*Dane!$F$17</f>
        <v>0</v>
      </c>
      <c r="M711" s="41">
        <f>F711*Dane!$H$14+G711*Dane!$H$15+H711*Dane!$H$16+(F711+G711+H711)*Dane!$C$22</f>
        <v>0</v>
      </c>
      <c r="N711" s="15">
        <f t="shared" si="229"/>
        <v>652.97694000000001</v>
      </c>
      <c r="O711" s="14">
        <f>IF(B711="W",N711*Dane!$D$2,N711*Dane!$H$2)</f>
        <v>130.59538800000001</v>
      </c>
      <c r="P711" s="14">
        <f t="shared" si="236"/>
        <v>783.57232799999997</v>
      </c>
      <c r="Q711" s="14">
        <f>IF(B711="W",N711*Dane!$C$23,N711*Dane!$C$23)</f>
        <v>0</v>
      </c>
      <c r="R711" s="14">
        <f>IF(B711="W",(N711*Dane!$D$3)-Q711,(N711*Dane!$H$3)-Q711)</f>
        <v>0</v>
      </c>
      <c r="S711" s="14">
        <f t="shared" si="230"/>
        <v>783.57232799999997</v>
      </c>
      <c r="T711" s="14">
        <f t="shared" si="237"/>
        <v>78.357232800000006</v>
      </c>
      <c r="U711" s="14">
        <f t="shared" si="238"/>
        <v>156.71446560000001</v>
      </c>
      <c r="V711" s="33">
        <f t="shared" si="239"/>
        <v>861.92956079999999</v>
      </c>
      <c r="W711" s="34">
        <f t="shared" si="240"/>
        <v>940.28679360000001</v>
      </c>
      <c r="X711" s="49">
        <v>1055</v>
      </c>
      <c r="Y711" s="159"/>
      <c r="Z711" s="35"/>
      <c r="AA711" s="160"/>
      <c r="AB711" s="89"/>
      <c r="AC711" s="17"/>
      <c r="AD711" s="17"/>
      <c r="AE711" s="8"/>
      <c r="AF711" s="8"/>
      <c r="AG711" s="8"/>
    </row>
    <row r="712" spans="1:33" ht="29.25" customHeight="1">
      <c r="A712" s="178">
        <f t="shared" si="223"/>
        <v>709</v>
      </c>
      <c r="B712" s="10" t="s">
        <v>99</v>
      </c>
      <c r="C712" s="81" t="s">
        <v>2051</v>
      </c>
      <c r="D712" s="55" t="s">
        <v>2050</v>
      </c>
      <c r="E712" s="56"/>
      <c r="F712" s="12">
        <v>10</v>
      </c>
      <c r="G712" s="31">
        <v>10.6</v>
      </c>
      <c r="H712" s="31">
        <v>5</v>
      </c>
      <c r="I712" s="32">
        <v>6685.29</v>
      </c>
      <c r="J712" s="14">
        <v>0</v>
      </c>
      <c r="K712" s="14">
        <f>F712*Dane!$C$14+G712*Dane!$C$15+H712*Dane!$C$16</f>
        <v>869.8</v>
      </c>
      <c r="L712" s="41">
        <f>F712*Dane!$F$14+G712*Dane!$F$15+H712*Dane!$F$17</f>
        <v>228</v>
      </c>
      <c r="M712" s="41">
        <f>F712*Dane!$H$14+G712*Dane!$H$15+H712*Dane!$H$16+(F712+G712+H712)*Dane!$C$22</f>
        <v>1843.2</v>
      </c>
      <c r="N712" s="15">
        <f t="shared" ref="N712" si="241">SUM(I712:M712)</f>
        <v>9626.2900000000009</v>
      </c>
      <c r="O712" s="14">
        <f>IF(B712="W",N712*Dane!$D$2,N712*Dane!$H$2)</f>
        <v>1925.2580000000003</v>
      </c>
      <c r="P712" s="14">
        <f t="shared" ref="P712" si="242">SUM(N712:O712)</f>
        <v>11551.548000000001</v>
      </c>
      <c r="Q712" s="14">
        <f>IF(B712="W",N712*Dane!$C$23,N712*Dane!$C$23)</f>
        <v>0</v>
      </c>
      <c r="R712" s="14">
        <f>IF(B712="W",(N712*Dane!$D$3)-Q712,(N712*Dane!$H$3)-Q712)</f>
        <v>0</v>
      </c>
      <c r="S712" s="14">
        <f t="shared" ref="S712" si="243">SUM(P712:R712)</f>
        <v>11551.548000000001</v>
      </c>
      <c r="T712" s="14">
        <f t="shared" ref="T712" si="244">S712*0.1</f>
        <v>1155.1548</v>
      </c>
      <c r="U712" s="14">
        <f t="shared" ref="U712" si="245">S712*0.2</f>
        <v>2310.3096</v>
      </c>
      <c r="V712" s="33">
        <f t="shared" ref="V712" si="246">SUM(S712:T712)</f>
        <v>12706.702800000001</v>
      </c>
      <c r="W712" s="34">
        <f t="shared" ref="W712" si="247">SUM(S712,U712)</f>
        <v>13861.857600000001</v>
      </c>
      <c r="X712" s="49">
        <v>19600</v>
      </c>
      <c r="Y712" s="159"/>
      <c r="Z712" s="35"/>
      <c r="AA712" s="160"/>
      <c r="AB712" s="89"/>
      <c r="AC712" s="17"/>
      <c r="AD712" s="17"/>
      <c r="AE712" s="8"/>
      <c r="AF712" s="8"/>
      <c r="AG712" s="8"/>
    </row>
    <row r="713" spans="1:33" ht="29.25" customHeight="1">
      <c r="A713" s="178">
        <f t="shared" si="223"/>
        <v>710</v>
      </c>
      <c r="B713" s="10" t="s">
        <v>99</v>
      </c>
      <c r="C713" s="81" t="s">
        <v>1503</v>
      </c>
      <c r="D713" s="55" t="s">
        <v>1366</v>
      </c>
      <c r="E713" s="56"/>
      <c r="F713" s="12">
        <v>0</v>
      </c>
      <c r="G713" s="13">
        <v>4</v>
      </c>
      <c r="H713" s="13">
        <v>1</v>
      </c>
      <c r="I713" s="32">
        <v>2212.7701200000001</v>
      </c>
      <c r="J713" s="14">
        <v>0</v>
      </c>
      <c r="K713" s="14">
        <f>F713*Dane!$C$14+G713*Dane!$C$15+H713*Dane!$C$16</f>
        <v>170</v>
      </c>
      <c r="L713" s="41">
        <f>F713*Dane!$F$14+G713*Dane!$F$15+H713*Dane!$F$17</f>
        <v>25</v>
      </c>
      <c r="M713" s="41">
        <f>F713*Dane!$H$14+G713*Dane!$H$15+H713*Dane!$H$16+(F713+G713+H713)*Dane!$C$22</f>
        <v>360</v>
      </c>
      <c r="N713" s="15">
        <f t="shared" si="229"/>
        <v>2767.7701200000001</v>
      </c>
      <c r="O713" s="14">
        <f>IF(B713="W",N713*Dane!$D$2,N713*Dane!$H$2)</f>
        <v>553.55402400000003</v>
      </c>
      <c r="P713" s="14">
        <f t="shared" si="236"/>
        <v>3321.3241440000002</v>
      </c>
      <c r="Q713" s="14">
        <f>IF(B713="W",N713*Dane!$C$23,N713*Dane!$C$23)</f>
        <v>0</v>
      </c>
      <c r="R713" s="14">
        <f>IF(B713="W",(N713*Dane!$D$3)-Q713,(N713*Dane!$H$3)-Q713)</f>
        <v>0</v>
      </c>
      <c r="S713" s="14">
        <f t="shared" si="230"/>
        <v>3321.3241440000002</v>
      </c>
      <c r="T713" s="14">
        <f t="shared" si="237"/>
        <v>332.13241440000002</v>
      </c>
      <c r="U713" s="14">
        <f t="shared" si="238"/>
        <v>664.26482880000003</v>
      </c>
      <c r="V713" s="33">
        <f t="shared" si="239"/>
        <v>3653.4565584000002</v>
      </c>
      <c r="W713" s="34">
        <f t="shared" si="240"/>
        <v>3985.5889728000002</v>
      </c>
      <c r="X713" s="49">
        <v>4465</v>
      </c>
      <c r="Y713" s="159">
        <f>X713*Dane!$D$6</f>
        <v>669.75</v>
      </c>
      <c r="Z713" s="35">
        <f>X713*Dane!$D$7</f>
        <v>1339.5</v>
      </c>
      <c r="AA713" s="160">
        <f>X713*Dane!$D$8</f>
        <v>2679</v>
      </c>
      <c r="AB713" s="89"/>
      <c r="AC713" s="17"/>
      <c r="AD713" s="17"/>
      <c r="AE713" s="8"/>
      <c r="AF713" s="8"/>
      <c r="AG713" s="8"/>
    </row>
    <row r="714" spans="1:33" ht="29.25" customHeight="1">
      <c r="A714" s="178">
        <f t="shared" ref="A714:A741" si="248">A713+1</f>
        <v>711</v>
      </c>
      <c r="B714" s="10" t="s">
        <v>99</v>
      </c>
      <c r="C714" s="81" t="s">
        <v>1504</v>
      </c>
      <c r="D714" s="55" t="s">
        <v>1192</v>
      </c>
      <c r="E714" s="56"/>
      <c r="F714" s="12">
        <v>6</v>
      </c>
      <c r="G714" s="13">
        <v>0</v>
      </c>
      <c r="H714" s="13">
        <v>0.25</v>
      </c>
      <c r="I714" s="32">
        <v>941.11775999999998</v>
      </c>
      <c r="J714" s="14">
        <v>0</v>
      </c>
      <c r="K714" s="14">
        <f>F714*Dane!$C$14+G714*Dane!$C$15+H714*Dane!$C$16</f>
        <v>207.5</v>
      </c>
      <c r="L714" s="41">
        <f>F714*Dane!$F$14+G714*Dane!$F$15+H714*Dane!$F$17</f>
        <v>91.25</v>
      </c>
      <c r="M714" s="41">
        <f>F714*Dane!$H$14+G714*Dane!$H$15+H714*Dane!$H$16+(F714+G714+H714)*Dane!$C$22</f>
        <v>450</v>
      </c>
      <c r="N714" s="15">
        <f t="shared" si="229"/>
        <v>1689.8677600000001</v>
      </c>
      <c r="O714" s="14">
        <f>IF(B714="W",N714*Dane!$D$2,N714*Dane!$H$2)</f>
        <v>337.97355200000004</v>
      </c>
      <c r="P714" s="14">
        <f t="shared" ref="P714:P741" si="249">SUM(N714:O714)</f>
        <v>2027.841312</v>
      </c>
      <c r="Q714" s="14">
        <f>IF(B714="W",N714*Dane!$C$23,N714*Dane!$C$23)</f>
        <v>0</v>
      </c>
      <c r="R714" s="14">
        <f>IF(B714="W",(N714*Dane!$D$3)-Q714,(N714*Dane!$H$3)-Q714)</f>
        <v>0</v>
      </c>
      <c r="S714" s="14">
        <f t="shared" si="230"/>
        <v>2027.841312</v>
      </c>
      <c r="T714" s="14">
        <f t="shared" ref="T714:T741" si="250">S714*0.1</f>
        <v>202.78413120000002</v>
      </c>
      <c r="U714" s="14">
        <f t="shared" ref="U714:U741" si="251">S714*0.2</f>
        <v>405.56826240000004</v>
      </c>
      <c r="V714" s="33">
        <f t="shared" ref="V714:V741" si="252">SUM(S714:T714)</f>
        <v>2230.6254432000001</v>
      </c>
      <c r="W714" s="34">
        <f t="shared" ref="W714:W741" si="253">SUM(S714,U714)</f>
        <v>2433.4095744000001</v>
      </c>
      <c r="X714" s="49">
        <v>4019</v>
      </c>
      <c r="Y714" s="159">
        <f>X714*Dane!$D$6</f>
        <v>602.85</v>
      </c>
      <c r="Z714" s="35">
        <f>X714*Dane!$D$7</f>
        <v>1205.7</v>
      </c>
      <c r="AA714" s="160">
        <f>X714*Dane!$D$8</f>
        <v>2411.4</v>
      </c>
      <c r="AB714" s="89"/>
      <c r="AC714" s="17"/>
      <c r="AD714" s="17"/>
      <c r="AE714" s="8"/>
      <c r="AF714" s="8"/>
      <c r="AG714" s="8"/>
    </row>
    <row r="715" spans="1:33" ht="29.25" customHeight="1">
      <c r="A715" s="178">
        <f t="shared" si="248"/>
        <v>712</v>
      </c>
      <c r="B715" s="10" t="s">
        <v>99</v>
      </c>
      <c r="C715" s="81" t="s">
        <v>1505</v>
      </c>
      <c r="D715" s="55" t="s">
        <v>1193</v>
      </c>
      <c r="E715" s="56"/>
      <c r="F715" s="12">
        <v>6</v>
      </c>
      <c r="G715" s="13">
        <v>0</v>
      </c>
      <c r="H715" s="13">
        <v>0.25</v>
      </c>
      <c r="I715" s="32">
        <v>817.569885</v>
      </c>
      <c r="J715" s="14">
        <v>0</v>
      </c>
      <c r="K715" s="14">
        <f>F715*Dane!$C$14+G715*Dane!$C$15+H715*Dane!$C$16</f>
        <v>207.5</v>
      </c>
      <c r="L715" s="41">
        <f>F715*Dane!$F$14+G715*Dane!$F$15+H715*Dane!$F$17</f>
        <v>91.25</v>
      </c>
      <c r="M715" s="41">
        <f>F715*Dane!$H$14+G715*Dane!$H$15+H715*Dane!$H$16+(F715+G715+H715)*Dane!$C$22</f>
        <v>450</v>
      </c>
      <c r="N715" s="15">
        <f t="shared" si="229"/>
        <v>1566.3198849999999</v>
      </c>
      <c r="O715" s="14">
        <f>IF(B715="W",N715*Dane!$D$2,N715*Dane!$H$2)</f>
        <v>313.26397700000001</v>
      </c>
      <c r="P715" s="14">
        <f t="shared" si="249"/>
        <v>1879.583862</v>
      </c>
      <c r="Q715" s="14">
        <f>IF(B715="W",N715*Dane!$C$23,N715*Dane!$C$23)</f>
        <v>0</v>
      </c>
      <c r="R715" s="14">
        <f>IF(B715="W",(N715*Dane!$D$3)-Q715,(N715*Dane!$H$3)-Q715)</f>
        <v>0</v>
      </c>
      <c r="S715" s="14">
        <f t="shared" si="230"/>
        <v>1879.583862</v>
      </c>
      <c r="T715" s="14">
        <f t="shared" si="250"/>
        <v>187.95838620000001</v>
      </c>
      <c r="U715" s="14">
        <f t="shared" si="251"/>
        <v>375.91677240000001</v>
      </c>
      <c r="V715" s="33">
        <f t="shared" si="252"/>
        <v>2067.5422481999999</v>
      </c>
      <c r="W715" s="34">
        <f t="shared" si="253"/>
        <v>2255.5006343999999</v>
      </c>
      <c r="X715" s="49">
        <v>2573</v>
      </c>
      <c r="Y715" s="159">
        <f>X715*Dane!$D$6</f>
        <v>385.95</v>
      </c>
      <c r="Z715" s="35">
        <f>X715*Dane!$D$7</f>
        <v>771.9</v>
      </c>
      <c r="AA715" s="160">
        <f>X715*Dane!$D$8</f>
        <v>1543.8</v>
      </c>
      <c r="AB715" s="89"/>
      <c r="AC715" s="17"/>
      <c r="AD715" s="17"/>
      <c r="AE715" s="8"/>
      <c r="AF715" s="8"/>
      <c r="AG715" s="8"/>
    </row>
    <row r="716" spans="1:33" ht="29.25" customHeight="1">
      <c r="A716" s="178">
        <f t="shared" si="248"/>
        <v>713</v>
      </c>
      <c r="B716" s="10" t="s">
        <v>99</v>
      </c>
      <c r="C716" s="81" t="s">
        <v>1506</v>
      </c>
      <c r="D716" s="55" t="s">
        <v>1194</v>
      </c>
      <c r="E716" s="56"/>
      <c r="F716" s="12">
        <v>6</v>
      </c>
      <c r="G716" s="13">
        <v>0</v>
      </c>
      <c r="H716" s="13">
        <v>0.25</v>
      </c>
      <c r="I716" s="32">
        <v>817.569885</v>
      </c>
      <c r="J716" s="14">
        <v>0</v>
      </c>
      <c r="K716" s="14">
        <f>F716*Dane!$C$14+G716*Dane!$C$15+H716*Dane!$C$16</f>
        <v>207.5</v>
      </c>
      <c r="L716" s="41">
        <f>F716*Dane!$F$14+G716*Dane!$F$15+H716*Dane!$F$17</f>
        <v>91.25</v>
      </c>
      <c r="M716" s="41">
        <f>F716*Dane!$H$14+G716*Dane!$H$15+H716*Dane!$H$16+(F716+G716+H716)*Dane!$C$22</f>
        <v>450</v>
      </c>
      <c r="N716" s="15">
        <f t="shared" si="229"/>
        <v>1566.3198849999999</v>
      </c>
      <c r="O716" s="14">
        <f>IF(B716="W",N716*Dane!$D$2,N716*Dane!$H$2)</f>
        <v>313.26397700000001</v>
      </c>
      <c r="P716" s="14">
        <f t="shared" si="249"/>
        <v>1879.583862</v>
      </c>
      <c r="Q716" s="14">
        <f>IF(B716="W",N716*Dane!$C$23,N716*Dane!$C$23)</f>
        <v>0</v>
      </c>
      <c r="R716" s="14">
        <f>IF(B716="W",(N716*Dane!$D$3)-Q716,(N716*Dane!$H$3)-Q716)</f>
        <v>0</v>
      </c>
      <c r="S716" s="14">
        <f t="shared" si="230"/>
        <v>1879.583862</v>
      </c>
      <c r="T716" s="14">
        <f t="shared" si="250"/>
        <v>187.95838620000001</v>
      </c>
      <c r="U716" s="14">
        <f t="shared" si="251"/>
        <v>375.91677240000001</v>
      </c>
      <c r="V716" s="33">
        <f t="shared" si="252"/>
        <v>2067.5422481999999</v>
      </c>
      <c r="W716" s="34">
        <f t="shared" si="253"/>
        <v>2255.5006343999999</v>
      </c>
      <c r="X716" s="49">
        <v>2573</v>
      </c>
      <c r="Y716" s="159">
        <f>X716*Dane!$D$6</f>
        <v>385.95</v>
      </c>
      <c r="Z716" s="35">
        <f>X716*Dane!$D$7</f>
        <v>771.9</v>
      </c>
      <c r="AA716" s="160">
        <f>X716*Dane!$D$8</f>
        <v>1543.8</v>
      </c>
      <c r="AB716" s="89"/>
      <c r="AC716" s="17"/>
      <c r="AD716" s="17"/>
      <c r="AE716" s="8"/>
      <c r="AF716" s="8"/>
      <c r="AG716" s="8"/>
    </row>
    <row r="717" spans="1:33" ht="29.25" customHeight="1">
      <c r="A717" s="178">
        <f t="shared" si="248"/>
        <v>714</v>
      </c>
      <c r="B717" s="10" t="s">
        <v>99</v>
      </c>
      <c r="C717" s="81" t="s">
        <v>1507</v>
      </c>
      <c r="D717" s="55" t="s">
        <v>1195</v>
      </c>
      <c r="E717" s="56"/>
      <c r="F717" s="12">
        <v>0</v>
      </c>
      <c r="G717" s="31">
        <v>0</v>
      </c>
      <c r="H717" s="31">
        <v>0</v>
      </c>
      <c r="I717" s="32">
        <v>187.05802499999999</v>
      </c>
      <c r="J717" s="14">
        <v>0</v>
      </c>
      <c r="K717" s="14">
        <f>F717*Dane!$C$14+G717*Dane!$C$15+H717*Dane!$C$16</f>
        <v>0</v>
      </c>
      <c r="L717" s="41">
        <f>F717*Dane!$F$14+G717*Dane!$F$15+H717*Dane!$F$17</f>
        <v>0</v>
      </c>
      <c r="M717" s="41">
        <f>F717*Dane!$H$14+G717*Dane!$H$15+H717*Dane!$H$16+(F717+G717+H717)*Dane!$C$22</f>
        <v>0</v>
      </c>
      <c r="N717" s="15">
        <f t="shared" si="229"/>
        <v>187.05802499999999</v>
      </c>
      <c r="O717" s="14">
        <f>IF(B717="W",N717*Dane!$D$2,N717*Dane!$H$2)</f>
        <v>37.411605000000002</v>
      </c>
      <c r="P717" s="14">
        <f t="shared" si="249"/>
        <v>224.46963</v>
      </c>
      <c r="Q717" s="14">
        <f>IF(B717="W",N717*Dane!$C$23,N717*Dane!$C$23)</f>
        <v>0</v>
      </c>
      <c r="R717" s="14">
        <f>IF(B717="W",(N717*Dane!$D$3)-Q717,(N717*Dane!$H$3)-Q717)</f>
        <v>0</v>
      </c>
      <c r="S717" s="14">
        <f t="shared" si="230"/>
        <v>224.46963</v>
      </c>
      <c r="T717" s="14">
        <f t="shared" si="250"/>
        <v>22.446963</v>
      </c>
      <c r="U717" s="14">
        <f t="shared" si="251"/>
        <v>44.893926</v>
      </c>
      <c r="V717" s="33">
        <f t="shared" si="252"/>
        <v>246.91659300000001</v>
      </c>
      <c r="W717" s="34">
        <f t="shared" si="253"/>
        <v>269.36355600000002</v>
      </c>
      <c r="X717" s="49">
        <v>670</v>
      </c>
      <c r="Y717" s="159"/>
      <c r="Z717" s="35"/>
      <c r="AA717" s="160"/>
      <c r="AB717" s="89"/>
      <c r="AC717" s="17"/>
      <c r="AD717" s="17"/>
      <c r="AE717" s="8"/>
      <c r="AF717" s="8"/>
      <c r="AG717" s="8"/>
    </row>
    <row r="718" spans="1:33" ht="29.25" customHeight="1">
      <c r="A718" s="178">
        <f t="shared" si="248"/>
        <v>715</v>
      </c>
      <c r="B718" s="10" t="s">
        <v>100</v>
      </c>
      <c r="C718" s="81" t="s">
        <v>1508</v>
      </c>
      <c r="D718" s="55" t="s">
        <v>1367</v>
      </c>
      <c r="E718" s="56"/>
      <c r="F718" s="12">
        <v>0</v>
      </c>
      <c r="G718" s="31">
        <v>0</v>
      </c>
      <c r="H718" s="31">
        <v>0</v>
      </c>
      <c r="I718" s="32">
        <v>97.892189999999999</v>
      </c>
      <c r="J718" s="14">
        <v>0</v>
      </c>
      <c r="K718" s="14">
        <f>F718*Dane!$C$14+G718*Dane!$C$15+H718*Dane!$C$16</f>
        <v>0</v>
      </c>
      <c r="L718" s="41">
        <f>F718*Dane!$F$14+G718*Dane!$F$15+H718*Dane!$F$17</f>
        <v>0</v>
      </c>
      <c r="M718" s="41">
        <f>F718*Dane!$H$14+G718*Dane!$H$15+H718*Dane!$H$16+(F718+G718+H718)*Dane!$C$22</f>
        <v>0</v>
      </c>
      <c r="N718" s="15">
        <f t="shared" si="229"/>
        <v>97.892189999999999</v>
      </c>
      <c r="O718" s="14">
        <f>IF(B718="W",N718*Dane!$D$2,N718*Dane!$H$2)</f>
        <v>19.578438000000002</v>
      </c>
      <c r="P718" s="14">
        <f t="shared" si="249"/>
        <v>117.470628</v>
      </c>
      <c r="Q718" s="14">
        <f>IF(B718="W",N718*Dane!$C$23,N718*Dane!$C$23)</f>
        <v>0</v>
      </c>
      <c r="R718" s="14">
        <f>IF(B718="W",(N718*Dane!$D$3)-Q718,(N718*Dane!$H$3)-Q718)</f>
        <v>0</v>
      </c>
      <c r="S718" s="14">
        <f t="shared" si="230"/>
        <v>117.470628</v>
      </c>
      <c r="T718" s="14">
        <f t="shared" si="250"/>
        <v>11.747062800000002</v>
      </c>
      <c r="U718" s="14">
        <f t="shared" si="251"/>
        <v>23.494125600000004</v>
      </c>
      <c r="V718" s="33">
        <f t="shared" si="252"/>
        <v>129.21769080000001</v>
      </c>
      <c r="W718" s="34">
        <f t="shared" si="253"/>
        <v>140.96475359999999</v>
      </c>
      <c r="X718" s="49">
        <v>159</v>
      </c>
      <c r="Y718" s="159"/>
      <c r="Z718" s="35"/>
      <c r="AA718" s="160"/>
      <c r="AB718" s="89"/>
      <c r="AC718" s="17"/>
      <c r="AD718" s="17"/>
      <c r="AE718" s="8"/>
      <c r="AF718" s="8"/>
      <c r="AG718" s="8"/>
    </row>
    <row r="719" spans="1:33" ht="29.25" customHeight="1">
      <c r="A719" s="178">
        <f t="shared" si="248"/>
        <v>716</v>
      </c>
      <c r="B719" s="10" t="s">
        <v>100</v>
      </c>
      <c r="C719" s="81" t="s">
        <v>1509</v>
      </c>
      <c r="D719" s="55" t="s">
        <v>1368</v>
      </c>
      <c r="E719" s="56"/>
      <c r="F719" s="12">
        <v>0</v>
      </c>
      <c r="G719" s="31">
        <v>0</v>
      </c>
      <c r="H719" s="31">
        <v>0</v>
      </c>
      <c r="I719" s="32">
        <v>15.0975</v>
      </c>
      <c r="J719" s="14">
        <v>0</v>
      </c>
      <c r="K719" s="14">
        <f>F719*Dane!$C$14+G719*Dane!$C$15+H719*Dane!$C$16</f>
        <v>0</v>
      </c>
      <c r="L719" s="41">
        <f>F719*Dane!$F$14+G719*Dane!$F$15+H719*Dane!$F$17</f>
        <v>0</v>
      </c>
      <c r="M719" s="41">
        <f>F719*Dane!$H$14+G719*Dane!$H$15+H719*Dane!$H$16+(F719+G719+H719)*Dane!$C$22</f>
        <v>0</v>
      </c>
      <c r="N719" s="15">
        <f t="shared" si="229"/>
        <v>15.0975</v>
      </c>
      <c r="O719" s="14">
        <f>IF(B719="W",N719*Dane!$D$2,N719*Dane!$H$2)</f>
        <v>3.0195000000000003</v>
      </c>
      <c r="P719" s="14">
        <f t="shared" si="249"/>
        <v>18.117000000000001</v>
      </c>
      <c r="Q719" s="14">
        <f>IF(B719="W",N719*Dane!$C$23,N719*Dane!$C$23)</f>
        <v>0</v>
      </c>
      <c r="R719" s="14">
        <f>IF(B719="W",(N719*Dane!$D$3)-Q719,(N719*Dane!$H$3)-Q719)</f>
        <v>0</v>
      </c>
      <c r="S719" s="14">
        <f t="shared" si="230"/>
        <v>18.117000000000001</v>
      </c>
      <c r="T719" s="14">
        <f t="shared" si="250"/>
        <v>1.8117000000000001</v>
      </c>
      <c r="U719" s="14">
        <f t="shared" si="251"/>
        <v>3.6234000000000002</v>
      </c>
      <c r="V719" s="33">
        <f t="shared" si="252"/>
        <v>19.928699999999999</v>
      </c>
      <c r="W719" s="34">
        <f t="shared" si="253"/>
        <v>21.740400000000001</v>
      </c>
      <c r="X719" s="49">
        <v>26</v>
      </c>
      <c r="Y719" s="159"/>
      <c r="Z719" s="35"/>
      <c r="AA719" s="160"/>
      <c r="AB719" s="89"/>
      <c r="AC719" s="17"/>
      <c r="AD719" s="17"/>
      <c r="AE719" s="8"/>
      <c r="AF719" s="8"/>
      <c r="AG719" s="8"/>
    </row>
    <row r="720" spans="1:33" ht="29.25" customHeight="1">
      <c r="A720" s="178">
        <f t="shared" si="248"/>
        <v>717</v>
      </c>
      <c r="B720" s="10" t="s">
        <v>100</v>
      </c>
      <c r="C720" s="81" t="s">
        <v>1510</v>
      </c>
      <c r="D720" s="55" t="s">
        <v>1535</v>
      </c>
      <c r="E720" s="56"/>
      <c r="F720" s="12">
        <v>0</v>
      </c>
      <c r="G720" s="31">
        <v>0</v>
      </c>
      <c r="H720" s="31">
        <v>0</v>
      </c>
      <c r="I720" s="32">
        <v>98.284725000000009</v>
      </c>
      <c r="J720" s="14">
        <v>0</v>
      </c>
      <c r="K720" s="14">
        <f>F720*Dane!$C$14+G720*Dane!$C$15+H720*Dane!$C$16</f>
        <v>0</v>
      </c>
      <c r="L720" s="41">
        <f>F720*Dane!$F$14+G720*Dane!$F$15+H720*Dane!$F$17</f>
        <v>0</v>
      </c>
      <c r="M720" s="41">
        <f>F720*Dane!$H$14+G720*Dane!$H$15+H720*Dane!$H$16+(F720+G720+H720)*Dane!$C$22</f>
        <v>0</v>
      </c>
      <c r="N720" s="15">
        <f t="shared" si="229"/>
        <v>98.284725000000009</v>
      </c>
      <c r="O720" s="14">
        <f>IF(B720="W",N720*Dane!$D$2,N720*Dane!$H$2)</f>
        <v>19.656945000000004</v>
      </c>
      <c r="P720" s="14">
        <f t="shared" si="249"/>
        <v>117.94167000000002</v>
      </c>
      <c r="Q720" s="14">
        <f>IF(B720="W",N720*Dane!$C$23,N720*Dane!$C$23)</f>
        <v>0</v>
      </c>
      <c r="R720" s="14">
        <f>IF(B720="W",(N720*Dane!$D$3)-Q720,(N720*Dane!$H$3)-Q720)</f>
        <v>0</v>
      </c>
      <c r="S720" s="14">
        <f t="shared" si="230"/>
        <v>117.94167000000002</v>
      </c>
      <c r="T720" s="14">
        <f t="shared" si="250"/>
        <v>11.794167000000002</v>
      </c>
      <c r="U720" s="14">
        <f t="shared" si="251"/>
        <v>23.588334000000003</v>
      </c>
      <c r="V720" s="33">
        <f t="shared" si="252"/>
        <v>129.735837</v>
      </c>
      <c r="W720" s="34">
        <f t="shared" si="253"/>
        <v>141.53000400000002</v>
      </c>
      <c r="X720" s="49">
        <v>155</v>
      </c>
      <c r="Y720" s="159"/>
      <c r="Z720" s="35"/>
      <c r="AA720" s="160"/>
      <c r="AB720" s="89"/>
      <c r="AC720" s="17"/>
      <c r="AD720" s="17"/>
      <c r="AE720" s="8"/>
      <c r="AF720" s="8"/>
      <c r="AG720" s="8"/>
    </row>
    <row r="721" spans="1:33" ht="29.25" customHeight="1">
      <c r="A721" s="178">
        <f t="shared" si="248"/>
        <v>718</v>
      </c>
      <c r="B721" s="10" t="s">
        <v>99</v>
      </c>
      <c r="C721" s="81" t="s">
        <v>1511</v>
      </c>
      <c r="D721" s="55" t="s">
        <v>1196</v>
      </c>
      <c r="E721" s="56" t="s">
        <v>1197</v>
      </c>
      <c r="F721" s="12">
        <v>0</v>
      </c>
      <c r="G721" s="13">
        <v>7</v>
      </c>
      <c r="H721" s="13">
        <v>0.21</v>
      </c>
      <c r="I721" s="32">
        <v>296.03178000000003</v>
      </c>
      <c r="J721" s="14">
        <v>0</v>
      </c>
      <c r="K721" s="14">
        <f>F721*Dane!$C$14+G721*Dane!$C$15+H721*Dane!$C$16</f>
        <v>238.98</v>
      </c>
      <c r="L721" s="41">
        <f>F721*Dane!$F$14+G721*Dane!$F$15+H721*Dane!$F$17</f>
        <v>36.049999999999997</v>
      </c>
      <c r="M721" s="41">
        <f>F721*Dane!$H$14+G721*Dane!$H$15+H721*Dane!$H$16+(F721+G721+H721)*Dane!$C$22</f>
        <v>519.12</v>
      </c>
      <c r="N721" s="15">
        <f t="shared" si="229"/>
        <v>1090.1817799999999</v>
      </c>
      <c r="O721" s="14">
        <f>IF(B721="W",N721*Dane!$D$2,N721*Dane!$H$2)</f>
        <v>218.03635599999998</v>
      </c>
      <c r="P721" s="14">
        <f t="shared" si="249"/>
        <v>1308.218136</v>
      </c>
      <c r="Q721" s="14">
        <f>IF(B721="W",N721*Dane!$C$23,N721*Dane!$C$23)</f>
        <v>0</v>
      </c>
      <c r="R721" s="14">
        <f>IF(B721="W",(N721*Dane!$D$3)-Q721,(N721*Dane!$H$3)-Q721)</f>
        <v>0</v>
      </c>
      <c r="S721" s="14">
        <f t="shared" si="230"/>
        <v>1308.218136</v>
      </c>
      <c r="T721" s="14">
        <f t="shared" si="250"/>
        <v>130.82181360000001</v>
      </c>
      <c r="U721" s="14">
        <f t="shared" si="251"/>
        <v>261.64362720000003</v>
      </c>
      <c r="V721" s="33">
        <f t="shared" si="252"/>
        <v>1439.0399496</v>
      </c>
      <c r="W721" s="34">
        <f t="shared" si="253"/>
        <v>1569.8617632</v>
      </c>
      <c r="X721" s="49">
        <v>1907</v>
      </c>
      <c r="Y721" s="159">
        <f>X721*Dane!$D$6</f>
        <v>286.05</v>
      </c>
      <c r="Z721" s="35">
        <f>X721*Dane!$D$7</f>
        <v>572.1</v>
      </c>
      <c r="AA721" s="160">
        <f>X721*Dane!$D$8</f>
        <v>1144.2</v>
      </c>
      <c r="AB721" s="89"/>
      <c r="AC721" s="17"/>
      <c r="AD721" s="17"/>
      <c r="AE721" s="8"/>
      <c r="AF721" s="8"/>
      <c r="AG721" s="8"/>
    </row>
    <row r="722" spans="1:33" ht="29.25" customHeight="1">
      <c r="A722" s="178">
        <f t="shared" si="248"/>
        <v>719</v>
      </c>
      <c r="B722" s="10" t="s">
        <v>99</v>
      </c>
      <c r="C722" s="81" t="s">
        <v>1512</v>
      </c>
      <c r="D722" s="55" t="s">
        <v>1198</v>
      </c>
      <c r="E722" s="56" t="s">
        <v>1199</v>
      </c>
      <c r="F722" s="12">
        <v>0</v>
      </c>
      <c r="G722" s="13">
        <v>0.44</v>
      </c>
      <c r="H722" s="13">
        <v>0.25</v>
      </c>
      <c r="I722" s="32">
        <v>113.362095</v>
      </c>
      <c r="J722" s="14">
        <v>0</v>
      </c>
      <c r="K722" s="14">
        <f>F722*Dane!$C$14+G722*Dane!$C$15+H722*Dane!$C$16</f>
        <v>24.02</v>
      </c>
      <c r="L722" s="41">
        <f>F722*Dane!$F$14+G722*Dane!$F$15+H722*Dane!$F$17</f>
        <v>3.45</v>
      </c>
      <c r="M722" s="41">
        <f>F722*Dane!$H$14+G722*Dane!$H$15+H722*Dane!$H$16+(F722+G722+H722)*Dane!$C$22</f>
        <v>49.680000000000007</v>
      </c>
      <c r="N722" s="15">
        <f t="shared" si="229"/>
        <v>190.51209499999999</v>
      </c>
      <c r="O722" s="14">
        <f>IF(B722="W",N722*Dane!$D$2,N722*Dane!$H$2)</f>
        <v>38.102418999999998</v>
      </c>
      <c r="P722" s="14">
        <f t="shared" si="249"/>
        <v>228.61451399999999</v>
      </c>
      <c r="Q722" s="14">
        <f>IF(B722="W",N722*Dane!$C$23,N722*Dane!$C$23)</f>
        <v>0</v>
      </c>
      <c r="R722" s="14">
        <f>IF(B722="W",(N722*Dane!$D$3)-Q722,(N722*Dane!$H$3)-Q722)</f>
        <v>0</v>
      </c>
      <c r="S722" s="14">
        <f t="shared" si="230"/>
        <v>228.61451399999999</v>
      </c>
      <c r="T722" s="14">
        <f t="shared" si="250"/>
        <v>22.8614514</v>
      </c>
      <c r="U722" s="14">
        <f t="shared" si="251"/>
        <v>45.7229028</v>
      </c>
      <c r="V722" s="33">
        <f t="shared" si="252"/>
        <v>251.47596539999998</v>
      </c>
      <c r="W722" s="34">
        <f t="shared" si="253"/>
        <v>274.33741679999997</v>
      </c>
      <c r="X722" s="49">
        <v>421</v>
      </c>
      <c r="Y722" s="159">
        <f>X722*Dane!$D$6</f>
        <v>63.15</v>
      </c>
      <c r="Z722" s="35">
        <f>X722*Dane!$D$7</f>
        <v>126.3</v>
      </c>
      <c r="AA722" s="160">
        <f>X722*Dane!$D$8</f>
        <v>252.6</v>
      </c>
      <c r="AB722" s="89"/>
      <c r="AC722" s="17"/>
      <c r="AD722" s="17"/>
      <c r="AE722" s="8"/>
      <c r="AF722" s="8"/>
      <c r="AG722" s="8"/>
    </row>
    <row r="723" spans="1:33" ht="29.25" customHeight="1">
      <c r="A723" s="178">
        <f t="shared" si="248"/>
        <v>720</v>
      </c>
      <c r="B723" s="10" t="s">
        <v>100</v>
      </c>
      <c r="C723" s="81" t="s">
        <v>1513</v>
      </c>
      <c r="D723" s="55" t="s">
        <v>1266</v>
      </c>
      <c r="E723" s="56"/>
      <c r="F723" s="12">
        <v>0</v>
      </c>
      <c r="G723" s="31">
        <v>0</v>
      </c>
      <c r="H723" s="31">
        <v>0</v>
      </c>
      <c r="I723" s="32">
        <v>22.193325000000002</v>
      </c>
      <c r="J723" s="14">
        <v>0</v>
      </c>
      <c r="K723" s="14">
        <f>F723*Dane!$C$14+G723*Dane!$C$15+H723*Dane!$C$16</f>
        <v>0</v>
      </c>
      <c r="L723" s="41">
        <f>F723*Dane!$F$14+G723*Dane!$F$15+H723*Dane!$F$17</f>
        <v>0</v>
      </c>
      <c r="M723" s="41">
        <f>F723*Dane!$H$14+G723*Dane!$H$15+H723*Dane!$H$16+(F723+G723+H723)*Dane!$C$22</f>
        <v>0</v>
      </c>
      <c r="N723" s="15">
        <f t="shared" si="229"/>
        <v>22.193325000000002</v>
      </c>
      <c r="O723" s="14">
        <f>IF(B723="W",N723*Dane!$D$2,N723*Dane!$H$2)</f>
        <v>4.4386650000000003</v>
      </c>
      <c r="P723" s="14">
        <f t="shared" si="249"/>
        <v>26.631990000000002</v>
      </c>
      <c r="Q723" s="14">
        <f>IF(B723="W",N723*Dane!$C$23,N723*Dane!$C$23)</f>
        <v>0</v>
      </c>
      <c r="R723" s="14">
        <f>IF(B723="W",(N723*Dane!$D$3)-Q723,(N723*Dane!$H$3)-Q723)</f>
        <v>0</v>
      </c>
      <c r="S723" s="14">
        <f t="shared" si="230"/>
        <v>26.631990000000002</v>
      </c>
      <c r="T723" s="14">
        <f t="shared" si="250"/>
        <v>2.6631990000000005</v>
      </c>
      <c r="U723" s="14">
        <f t="shared" si="251"/>
        <v>5.3263980000000011</v>
      </c>
      <c r="V723" s="33">
        <f t="shared" si="252"/>
        <v>29.295189000000001</v>
      </c>
      <c r="W723" s="34">
        <f t="shared" si="253"/>
        <v>31.958388000000003</v>
      </c>
      <c r="X723" s="49">
        <v>42</v>
      </c>
      <c r="Y723" s="159"/>
      <c r="Z723" s="35"/>
      <c r="AA723" s="160"/>
      <c r="AB723" s="89"/>
      <c r="AC723" s="17"/>
      <c r="AD723" s="17"/>
      <c r="AE723" s="8"/>
      <c r="AF723" s="8"/>
      <c r="AG723" s="8"/>
    </row>
    <row r="724" spans="1:33" ht="29.25" customHeight="1">
      <c r="A724" s="178">
        <f t="shared" si="248"/>
        <v>721</v>
      </c>
      <c r="B724" s="10" t="s">
        <v>100</v>
      </c>
      <c r="C724" s="81" t="s">
        <v>1514</v>
      </c>
      <c r="D724" s="55" t="s">
        <v>1267</v>
      </c>
      <c r="E724" s="56"/>
      <c r="F724" s="12">
        <v>0</v>
      </c>
      <c r="G724" s="31">
        <v>0</v>
      </c>
      <c r="H724" s="31">
        <v>0</v>
      </c>
      <c r="I724" s="32">
        <v>41.216175</v>
      </c>
      <c r="J724" s="14">
        <v>0</v>
      </c>
      <c r="K724" s="14">
        <f>F724*Dane!$C$14+G724*Dane!$C$15+H724*Dane!$C$16</f>
        <v>0</v>
      </c>
      <c r="L724" s="41">
        <f>F724*Dane!$F$14+G724*Dane!$F$15+H724*Dane!$F$17</f>
        <v>0</v>
      </c>
      <c r="M724" s="41">
        <f>F724*Dane!$H$14+G724*Dane!$H$15+H724*Dane!$H$16+(F724+G724+H724)*Dane!$C$22</f>
        <v>0</v>
      </c>
      <c r="N724" s="15">
        <f t="shared" si="229"/>
        <v>41.216175</v>
      </c>
      <c r="O724" s="14">
        <f>IF(B724="W",N724*Dane!$D$2,N724*Dane!$H$2)</f>
        <v>8.2432350000000003</v>
      </c>
      <c r="P724" s="14">
        <f t="shared" si="249"/>
        <v>49.459409999999998</v>
      </c>
      <c r="Q724" s="14">
        <f>IF(B724="W",N724*Dane!$C$23,N724*Dane!$C$23)</f>
        <v>0</v>
      </c>
      <c r="R724" s="14">
        <f>IF(B724="W",(N724*Dane!$D$3)-Q724,(N724*Dane!$H$3)-Q724)</f>
        <v>0</v>
      </c>
      <c r="S724" s="14">
        <f t="shared" si="230"/>
        <v>49.459409999999998</v>
      </c>
      <c r="T724" s="14">
        <f t="shared" si="250"/>
        <v>4.9459410000000004</v>
      </c>
      <c r="U724" s="14">
        <f t="shared" si="251"/>
        <v>9.8918820000000007</v>
      </c>
      <c r="V724" s="33">
        <f t="shared" si="252"/>
        <v>54.405350999999996</v>
      </c>
      <c r="W724" s="34">
        <f t="shared" si="253"/>
        <v>59.351292000000001</v>
      </c>
      <c r="X724" s="49">
        <v>75</v>
      </c>
      <c r="Y724" s="159"/>
      <c r="Z724" s="35"/>
      <c r="AA724" s="160"/>
      <c r="AB724" s="89"/>
      <c r="AC724" s="17"/>
      <c r="AD724" s="17"/>
      <c r="AE724" s="8"/>
      <c r="AF724" s="8"/>
      <c r="AG724" s="8"/>
    </row>
    <row r="725" spans="1:33" ht="29.25" customHeight="1">
      <c r="A725" s="178">
        <f t="shared" si="248"/>
        <v>722</v>
      </c>
      <c r="B725" s="10" t="s">
        <v>100</v>
      </c>
      <c r="C725" s="81" t="s">
        <v>1515</v>
      </c>
      <c r="D725" s="55" t="s">
        <v>1268</v>
      </c>
      <c r="E725" s="56"/>
      <c r="F725" s="12">
        <v>0</v>
      </c>
      <c r="G725" s="31">
        <v>0</v>
      </c>
      <c r="H725" s="31">
        <v>0</v>
      </c>
      <c r="I725" s="32">
        <v>10.568250000000001</v>
      </c>
      <c r="J725" s="14">
        <v>0</v>
      </c>
      <c r="K725" s="14">
        <f>F725*Dane!$C$14+G725*Dane!$C$15+H725*Dane!$C$16</f>
        <v>0</v>
      </c>
      <c r="L725" s="41">
        <f>F725*Dane!$F$14+G725*Dane!$F$15+H725*Dane!$F$17</f>
        <v>0</v>
      </c>
      <c r="M725" s="41">
        <f>F725*Dane!$H$14+G725*Dane!$H$15+H725*Dane!$H$16+(F725+G725+H725)*Dane!$C$22</f>
        <v>0</v>
      </c>
      <c r="N725" s="15">
        <f t="shared" si="229"/>
        <v>10.568250000000001</v>
      </c>
      <c r="O725" s="14">
        <f>IF(B725="W",N725*Dane!$D$2,N725*Dane!$H$2)</f>
        <v>2.1136500000000003</v>
      </c>
      <c r="P725" s="14">
        <f t="shared" si="249"/>
        <v>12.681900000000001</v>
      </c>
      <c r="Q725" s="14">
        <f>IF(B725="W",N725*Dane!$C$23,N725*Dane!$C$23)</f>
        <v>0</v>
      </c>
      <c r="R725" s="14">
        <f>IF(B725="W",(N725*Dane!$D$3)-Q725,(N725*Dane!$H$3)-Q725)</f>
        <v>0</v>
      </c>
      <c r="S725" s="14">
        <f t="shared" si="230"/>
        <v>12.681900000000001</v>
      </c>
      <c r="T725" s="14">
        <f t="shared" si="250"/>
        <v>1.2681900000000002</v>
      </c>
      <c r="U725" s="14">
        <f t="shared" si="251"/>
        <v>2.5363800000000003</v>
      </c>
      <c r="V725" s="33">
        <f t="shared" si="252"/>
        <v>13.950090000000001</v>
      </c>
      <c r="W725" s="34">
        <f t="shared" si="253"/>
        <v>15.21828</v>
      </c>
      <c r="X725" s="49">
        <v>27</v>
      </c>
      <c r="Y725" s="159"/>
      <c r="Z725" s="35"/>
      <c r="AA725" s="160"/>
      <c r="AB725" s="89"/>
      <c r="AC725" s="17"/>
      <c r="AD725" s="17"/>
      <c r="AE725" s="8"/>
      <c r="AF725" s="8"/>
      <c r="AG725" s="8"/>
    </row>
    <row r="726" spans="1:33" ht="29.25" customHeight="1">
      <c r="A726" s="178">
        <f t="shared" si="248"/>
        <v>723</v>
      </c>
      <c r="B726" s="10" t="s">
        <v>100</v>
      </c>
      <c r="C726" s="81" t="s">
        <v>1516</v>
      </c>
      <c r="D726" s="55" t="s">
        <v>1269</v>
      </c>
      <c r="E726" s="56"/>
      <c r="F726" s="12">
        <v>0</v>
      </c>
      <c r="G726" s="31">
        <v>0</v>
      </c>
      <c r="H726" s="31">
        <v>0</v>
      </c>
      <c r="I726" s="32">
        <v>87.716475000000003</v>
      </c>
      <c r="J726" s="14">
        <v>0</v>
      </c>
      <c r="K726" s="14">
        <f>F726*Dane!$C$14+G726*Dane!$C$15+H726*Dane!$C$16</f>
        <v>0</v>
      </c>
      <c r="L726" s="41">
        <f>F726*Dane!$F$14+G726*Dane!$F$15+H726*Dane!$F$17</f>
        <v>0</v>
      </c>
      <c r="M726" s="41">
        <f>F726*Dane!$H$14+G726*Dane!$H$15+H726*Dane!$H$16+(F726+G726+H726)*Dane!$C$22</f>
        <v>0</v>
      </c>
      <c r="N726" s="15">
        <f t="shared" si="229"/>
        <v>87.716475000000003</v>
      </c>
      <c r="O726" s="14">
        <f>IF(B726="W",N726*Dane!$D$2,N726*Dane!$H$2)</f>
        <v>17.543295000000001</v>
      </c>
      <c r="P726" s="14">
        <f t="shared" si="249"/>
        <v>105.25977</v>
      </c>
      <c r="Q726" s="14">
        <f>IF(B726="W",N726*Dane!$C$23,N726*Dane!$C$23)</f>
        <v>0</v>
      </c>
      <c r="R726" s="14">
        <f>IF(B726="W",(N726*Dane!$D$3)-Q726,(N726*Dane!$H$3)-Q726)</f>
        <v>0</v>
      </c>
      <c r="S726" s="14">
        <f t="shared" si="230"/>
        <v>105.25977</v>
      </c>
      <c r="T726" s="14">
        <f t="shared" si="250"/>
        <v>10.525977000000001</v>
      </c>
      <c r="U726" s="14">
        <f t="shared" si="251"/>
        <v>21.051954000000002</v>
      </c>
      <c r="V726" s="33">
        <f t="shared" si="252"/>
        <v>115.785747</v>
      </c>
      <c r="W726" s="34">
        <f t="shared" si="253"/>
        <v>126.311724</v>
      </c>
      <c r="X726" s="49">
        <v>175</v>
      </c>
      <c r="Y726" s="159"/>
      <c r="Z726" s="35"/>
      <c r="AA726" s="160"/>
      <c r="AB726" s="89"/>
      <c r="AC726" s="17"/>
      <c r="AD726" s="17"/>
      <c r="AE726" s="8"/>
      <c r="AF726" s="8"/>
      <c r="AG726" s="8"/>
    </row>
    <row r="727" spans="1:33" ht="29.25" customHeight="1">
      <c r="A727" s="178">
        <f t="shared" si="248"/>
        <v>724</v>
      </c>
      <c r="B727" s="10" t="s">
        <v>100</v>
      </c>
      <c r="C727" s="81" t="s">
        <v>1517</v>
      </c>
      <c r="D727" s="55" t="s">
        <v>1270</v>
      </c>
      <c r="E727" s="56"/>
      <c r="F727" s="12">
        <v>0</v>
      </c>
      <c r="G727" s="31">
        <v>0</v>
      </c>
      <c r="H727" s="31">
        <v>0</v>
      </c>
      <c r="I727" s="32">
        <v>83.489175000000003</v>
      </c>
      <c r="J727" s="14">
        <v>0</v>
      </c>
      <c r="K727" s="14">
        <f>F727*Dane!$C$14+G727*Dane!$C$15+H727*Dane!$C$16</f>
        <v>0</v>
      </c>
      <c r="L727" s="41">
        <f>F727*Dane!$F$14+G727*Dane!$F$15+H727*Dane!$F$17</f>
        <v>0</v>
      </c>
      <c r="M727" s="41">
        <f>F727*Dane!$H$14+G727*Dane!$H$15+H727*Dane!$H$16+(F727+G727+H727)*Dane!$C$22</f>
        <v>0</v>
      </c>
      <c r="N727" s="15">
        <f t="shared" si="229"/>
        <v>83.489175000000003</v>
      </c>
      <c r="O727" s="14">
        <f>IF(B727="W",N727*Dane!$D$2,N727*Dane!$H$2)</f>
        <v>16.697835000000001</v>
      </c>
      <c r="P727" s="14">
        <f t="shared" si="249"/>
        <v>100.18701</v>
      </c>
      <c r="Q727" s="14">
        <f>IF(B727="W",N727*Dane!$C$23,N727*Dane!$C$23)</f>
        <v>0</v>
      </c>
      <c r="R727" s="14">
        <f>IF(B727="W",(N727*Dane!$D$3)-Q727,(N727*Dane!$H$3)-Q727)</f>
        <v>0</v>
      </c>
      <c r="S727" s="14">
        <f t="shared" si="230"/>
        <v>100.18701</v>
      </c>
      <c r="T727" s="14">
        <f t="shared" si="250"/>
        <v>10.018701</v>
      </c>
      <c r="U727" s="14">
        <f t="shared" si="251"/>
        <v>20.037402</v>
      </c>
      <c r="V727" s="33">
        <f t="shared" si="252"/>
        <v>110.20571100000001</v>
      </c>
      <c r="W727" s="34">
        <f t="shared" si="253"/>
        <v>120.224412</v>
      </c>
      <c r="X727" s="49">
        <v>175</v>
      </c>
      <c r="Y727" s="159"/>
      <c r="Z727" s="35"/>
      <c r="AA727" s="160"/>
      <c r="AB727" s="89"/>
      <c r="AC727" s="17"/>
      <c r="AD727" s="17"/>
      <c r="AE727" s="8"/>
      <c r="AF727" s="8"/>
      <c r="AG727" s="8"/>
    </row>
    <row r="728" spans="1:33" ht="29.25" customHeight="1">
      <c r="A728" s="178">
        <f t="shared" si="248"/>
        <v>725</v>
      </c>
      <c r="B728" s="10" t="s">
        <v>99</v>
      </c>
      <c r="C728" s="81" t="s">
        <v>1518</v>
      </c>
      <c r="D728" s="55" t="s">
        <v>1200</v>
      </c>
      <c r="E728" s="56"/>
      <c r="F728" s="12">
        <v>0</v>
      </c>
      <c r="G728" s="13">
        <v>1.6</v>
      </c>
      <c r="H728" s="13">
        <v>0.2</v>
      </c>
      <c r="I728" s="32">
        <v>422.56895999999995</v>
      </c>
      <c r="J728" s="14">
        <v>0</v>
      </c>
      <c r="K728" s="14">
        <f>F728*Dane!$C$14+G728*Dane!$C$15+H728*Dane!$C$16</f>
        <v>60.400000000000006</v>
      </c>
      <c r="L728" s="41">
        <f>F728*Dane!$F$14+G728*Dane!$F$15+H728*Dane!$F$17</f>
        <v>9</v>
      </c>
      <c r="M728" s="41">
        <f>F728*Dane!$H$14+G728*Dane!$H$15+H728*Dane!$H$16+(F728+G728+H728)*Dane!$C$22</f>
        <v>129.60000000000002</v>
      </c>
      <c r="N728" s="15">
        <f t="shared" si="229"/>
        <v>621.56895999999995</v>
      </c>
      <c r="O728" s="14">
        <f>IF(B728="W",N728*Dane!$D$2,N728*Dane!$H$2)</f>
        <v>124.31379199999999</v>
      </c>
      <c r="P728" s="14">
        <f t="shared" si="249"/>
        <v>745.88275199999998</v>
      </c>
      <c r="Q728" s="14">
        <f>IF(B728="W",N728*Dane!$C$23,N728*Dane!$C$23)</f>
        <v>0</v>
      </c>
      <c r="R728" s="14">
        <f>IF(B728="W",(N728*Dane!$D$3)-Q728,(N728*Dane!$H$3)-Q728)</f>
        <v>0</v>
      </c>
      <c r="S728" s="14">
        <f t="shared" si="230"/>
        <v>745.88275199999998</v>
      </c>
      <c r="T728" s="14">
        <f t="shared" si="250"/>
        <v>74.588275199999998</v>
      </c>
      <c r="U728" s="14">
        <f t="shared" si="251"/>
        <v>149.1765504</v>
      </c>
      <c r="V728" s="33">
        <f t="shared" si="252"/>
        <v>820.47102719999998</v>
      </c>
      <c r="W728" s="34">
        <f t="shared" si="253"/>
        <v>895.05930239999998</v>
      </c>
      <c r="X728" s="49">
        <v>1408</v>
      </c>
      <c r="Y728" s="159">
        <f>X728*Dane!$D$6</f>
        <v>211.2</v>
      </c>
      <c r="Z728" s="35">
        <f>X728*Dane!$D$7</f>
        <v>422.4</v>
      </c>
      <c r="AA728" s="160">
        <f>X728*Dane!$D$8</f>
        <v>844.8</v>
      </c>
      <c r="AB728" s="89"/>
      <c r="AC728" s="17"/>
      <c r="AD728" s="17"/>
      <c r="AE728" s="8"/>
      <c r="AF728" s="8"/>
      <c r="AG728" s="8"/>
    </row>
    <row r="729" spans="1:33" ht="29.25" customHeight="1">
      <c r="A729" s="178">
        <f t="shared" si="248"/>
        <v>726</v>
      </c>
      <c r="B729" s="10" t="s">
        <v>99</v>
      </c>
      <c r="C729" s="81" t="s">
        <v>1519</v>
      </c>
      <c r="D729" s="55" t="s">
        <v>1201</v>
      </c>
      <c r="E729" s="56" t="s">
        <v>1202</v>
      </c>
      <c r="F729" s="12">
        <v>0</v>
      </c>
      <c r="G729" s="13">
        <v>1.3</v>
      </c>
      <c r="H729" s="13">
        <v>0.1</v>
      </c>
      <c r="I729" s="32">
        <v>104.585415</v>
      </c>
      <c r="J729" s="14">
        <v>0</v>
      </c>
      <c r="K729" s="14">
        <f>F729*Dane!$C$14+G729*Dane!$C$15+H729*Dane!$C$16</f>
        <v>46.699999999999996</v>
      </c>
      <c r="L729" s="41">
        <f>F729*Dane!$F$14+G729*Dane!$F$15+H729*Dane!$F$17</f>
        <v>7</v>
      </c>
      <c r="M729" s="41">
        <f>F729*Dane!$H$14+G729*Dane!$H$15+H729*Dane!$H$16+(F729+G729+H729)*Dane!$C$22</f>
        <v>100.80000000000001</v>
      </c>
      <c r="N729" s="15">
        <f t="shared" si="229"/>
        <v>259.08541500000001</v>
      </c>
      <c r="O729" s="14">
        <f>IF(B729="W",N729*Dane!$D$2,N729*Dane!$H$2)</f>
        <v>51.817083000000004</v>
      </c>
      <c r="P729" s="14">
        <f t="shared" si="249"/>
        <v>310.90249800000004</v>
      </c>
      <c r="Q729" s="14">
        <f>IF(B729="W",N729*Dane!$C$23,N729*Dane!$C$23)</f>
        <v>0</v>
      </c>
      <c r="R729" s="14">
        <f>IF(B729="W",(N729*Dane!$D$3)-Q729,(N729*Dane!$H$3)-Q729)</f>
        <v>0</v>
      </c>
      <c r="S729" s="14">
        <f t="shared" si="230"/>
        <v>310.90249800000004</v>
      </c>
      <c r="T729" s="14">
        <f t="shared" si="250"/>
        <v>31.090249800000006</v>
      </c>
      <c r="U729" s="14">
        <f t="shared" si="251"/>
        <v>62.180499600000012</v>
      </c>
      <c r="V729" s="33">
        <f t="shared" si="252"/>
        <v>341.99274780000002</v>
      </c>
      <c r="W729" s="34">
        <f t="shared" si="253"/>
        <v>373.08299760000006</v>
      </c>
      <c r="X729" s="49">
        <v>432</v>
      </c>
      <c r="Y729" s="159">
        <f>X729*Dane!$D$6</f>
        <v>64.8</v>
      </c>
      <c r="Z729" s="35">
        <f>X729*Dane!$D$7</f>
        <v>129.6</v>
      </c>
      <c r="AA729" s="160">
        <f>X729*Dane!$D$8</f>
        <v>259.2</v>
      </c>
      <c r="AB729" s="89"/>
      <c r="AC729" s="17"/>
      <c r="AD729" s="17"/>
      <c r="AE729" s="8"/>
      <c r="AF729" s="8"/>
      <c r="AG729" s="8"/>
    </row>
    <row r="730" spans="1:33" ht="29.25" customHeight="1">
      <c r="A730" s="178">
        <f t="shared" si="248"/>
        <v>727</v>
      </c>
      <c r="B730" s="10" t="s">
        <v>99</v>
      </c>
      <c r="C730" s="81" t="s">
        <v>1520</v>
      </c>
      <c r="D730" s="55" t="s">
        <v>1203</v>
      </c>
      <c r="E730" s="56" t="s">
        <v>1204</v>
      </c>
      <c r="F730" s="12">
        <v>0</v>
      </c>
      <c r="G730" s="13">
        <v>2.1</v>
      </c>
      <c r="H730" s="13">
        <v>0.3</v>
      </c>
      <c r="I730" s="32">
        <v>545.07007499999997</v>
      </c>
      <c r="J730" s="14">
        <v>0</v>
      </c>
      <c r="K730" s="14">
        <f>F730*Dane!$C$14+G730*Dane!$C$15+H730*Dane!$C$16</f>
        <v>80.7</v>
      </c>
      <c r="L730" s="41">
        <f>F730*Dane!$F$14+G730*Dane!$F$15+H730*Dane!$F$17</f>
        <v>12</v>
      </c>
      <c r="M730" s="41">
        <f>F730*Dane!$H$14+G730*Dane!$H$15+H730*Dane!$H$16+(F730+G730+H730)*Dane!$C$22</f>
        <v>172.8</v>
      </c>
      <c r="N730" s="15">
        <f t="shared" si="229"/>
        <v>810.57007500000009</v>
      </c>
      <c r="O730" s="14">
        <f>IF(B730="W",N730*Dane!$D$2,N730*Dane!$H$2)</f>
        <v>162.11401500000002</v>
      </c>
      <c r="P730" s="14">
        <f t="shared" si="249"/>
        <v>972.68409000000008</v>
      </c>
      <c r="Q730" s="14">
        <f>IF(B730="W",N730*Dane!$C$23,N730*Dane!$C$23)</f>
        <v>0</v>
      </c>
      <c r="R730" s="14">
        <f>IF(B730="W",(N730*Dane!$D$3)-Q730,(N730*Dane!$H$3)-Q730)</f>
        <v>0</v>
      </c>
      <c r="S730" s="14">
        <f t="shared" si="230"/>
        <v>972.68409000000008</v>
      </c>
      <c r="T730" s="14">
        <f t="shared" si="250"/>
        <v>97.26840900000002</v>
      </c>
      <c r="U730" s="14">
        <f t="shared" si="251"/>
        <v>194.53681800000004</v>
      </c>
      <c r="V730" s="33">
        <f t="shared" si="252"/>
        <v>1069.952499</v>
      </c>
      <c r="W730" s="34">
        <f t="shared" si="253"/>
        <v>1167.2209080000002</v>
      </c>
      <c r="X730" s="49">
        <v>1293</v>
      </c>
      <c r="Y730" s="159">
        <f>X730*Dane!$D$6</f>
        <v>193.95</v>
      </c>
      <c r="Z730" s="35">
        <f>X730*Dane!$D$7</f>
        <v>387.9</v>
      </c>
      <c r="AA730" s="160">
        <f>X730*Dane!$D$8</f>
        <v>775.8</v>
      </c>
      <c r="AB730" s="89"/>
      <c r="AC730" s="17"/>
      <c r="AD730" s="17"/>
      <c r="AE730" s="8"/>
      <c r="AF730" s="8"/>
      <c r="AG730" s="8"/>
    </row>
    <row r="731" spans="1:33" ht="29.25" customHeight="1">
      <c r="A731" s="178">
        <f t="shared" si="248"/>
        <v>728</v>
      </c>
      <c r="B731" s="10" t="s">
        <v>99</v>
      </c>
      <c r="C731" s="81" t="s">
        <v>2044</v>
      </c>
      <c r="D731" s="55" t="s">
        <v>2045</v>
      </c>
      <c r="E731" s="56"/>
      <c r="F731" s="12">
        <v>0</v>
      </c>
      <c r="G731" s="31">
        <v>2</v>
      </c>
      <c r="H731" s="31">
        <v>1</v>
      </c>
      <c r="I731" s="32">
        <v>487.04</v>
      </c>
      <c r="J731" s="14">
        <v>0</v>
      </c>
      <c r="K731" s="14">
        <f>F731*Dane!$C$14+G731*Dane!$C$15+H731*Dane!$C$16</f>
        <v>104</v>
      </c>
      <c r="L731" s="41">
        <f>F731*Dane!$F$14+G731*Dane!$F$15+H731*Dane!$F$17</f>
        <v>15</v>
      </c>
      <c r="M731" s="41">
        <f>F731*Dane!$H$14+G731*Dane!$H$15+H731*Dane!$H$16+(F731+G731+H731)*Dane!$C$22</f>
        <v>216</v>
      </c>
      <c r="N731" s="15">
        <f t="shared" ref="N731:N733" si="254">SUM(I731:M731)</f>
        <v>822.04</v>
      </c>
      <c r="O731" s="14">
        <f>IF(B731="W",N731*Dane!$D$2,N731*Dane!$H$2)</f>
        <v>164.40800000000002</v>
      </c>
      <c r="P731" s="14">
        <f t="shared" ref="P731:P733" si="255">SUM(N731:O731)</f>
        <v>986.44799999999998</v>
      </c>
      <c r="Q731" s="14">
        <f>IF(B731="W",N731*Dane!$C$23,N731*Dane!$C$23)</f>
        <v>0</v>
      </c>
      <c r="R731" s="14">
        <f>IF(B731="W",(N731*Dane!$D$3)-Q731,(N731*Dane!$H$3)-Q731)</f>
        <v>0</v>
      </c>
      <c r="S731" s="14">
        <f t="shared" ref="S731:S733" si="256">SUM(P731:R731)</f>
        <v>986.44799999999998</v>
      </c>
      <c r="T731" s="14">
        <f t="shared" ref="T731:T733" si="257">S731*0.1</f>
        <v>98.644800000000004</v>
      </c>
      <c r="U731" s="14">
        <f t="shared" ref="U731:U733" si="258">S731*0.2</f>
        <v>197.28960000000001</v>
      </c>
      <c r="V731" s="33">
        <f t="shared" ref="V731:V733" si="259">SUM(S731:T731)</f>
        <v>1085.0927999999999</v>
      </c>
      <c r="W731" s="34">
        <f t="shared" ref="W731:W733" si="260">SUM(S731,U731)</f>
        <v>1183.7375999999999</v>
      </c>
      <c r="X731" s="49">
        <v>1630</v>
      </c>
      <c r="Y731" s="159">
        <f>X731*Dane!$D$6</f>
        <v>244.5</v>
      </c>
      <c r="Z731" s="35">
        <f>X731*Dane!$D$7</f>
        <v>489</v>
      </c>
      <c r="AA731" s="160">
        <f>X731*Dane!$D$8</f>
        <v>978</v>
      </c>
      <c r="AB731" s="89"/>
      <c r="AC731" s="17"/>
      <c r="AD731" s="17"/>
      <c r="AE731" s="8"/>
      <c r="AF731" s="8"/>
      <c r="AG731" s="8"/>
    </row>
    <row r="732" spans="1:33" ht="29.25" customHeight="1">
      <c r="A732" s="178">
        <f t="shared" si="248"/>
        <v>729</v>
      </c>
      <c r="B732" s="10" t="s">
        <v>99</v>
      </c>
      <c r="C732" s="81" t="s">
        <v>2046</v>
      </c>
      <c r="D732" s="55" t="s">
        <v>2047</v>
      </c>
      <c r="E732" s="56"/>
      <c r="F732" s="12">
        <v>0</v>
      </c>
      <c r="G732" s="31">
        <v>1</v>
      </c>
      <c r="H732" s="31">
        <v>0.5</v>
      </c>
      <c r="I732" s="32">
        <v>635.33000000000004</v>
      </c>
      <c r="J732" s="14">
        <v>0</v>
      </c>
      <c r="K732" s="14">
        <f>F732*Dane!$C$14+G732*Dane!$C$15+H732*Dane!$C$16</f>
        <v>52</v>
      </c>
      <c r="L732" s="41">
        <f>F732*Dane!$F$14+G732*Dane!$F$15+H732*Dane!$F$17</f>
        <v>7.5</v>
      </c>
      <c r="M732" s="41">
        <f>F732*Dane!$H$14+G732*Dane!$H$15+H732*Dane!$H$16+(F732+G732+H732)*Dane!$C$22</f>
        <v>108</v>
      </c>
      <c r="N732" s="15">
        <f t="shared" si="254"/>
        <v>802.83</v>
      </c>
      <c r="O732" s="14">
        <f>IF(B732="W",N732*Dane!$D$2,N732*Dane!$H$2)</f>
        <v>160.56600000000003</v>
      </c>
      <c r="P732" s="14">
        <f t="shared" si="255"/>
        <v>963.39600000000007</v>
      </c>
      <c r="Q732" s="14">
        <f>IF(B732="W",N732*Dane!$C$23,N732*Dane!$C$23)</f>
        <v>0</v>
      </c>
      <c r="R732" s="14">
        <f>IF(B732="W",(N732*Dane!$D$3)-Q732,(N732*Dane!$H$3)-Q732)</f>
        <v>0</v>
      </c>
      <c r="S732" s="14">
        <f t="shared" si="256"/>
        <v>963.39600000000007</v>
      </c>
      <c r="T732" s="14">
        <f t="shared" si="257"/>
        <v>96.339600000000019</v>
      </c>
      <c r="U732" s="14">
        <f t="shared" si="258"/>
        <v>192.67920000000004</v>
      </c>
      <c r="V732" s="33">
        <f t="shared" si="259"/>
        <v>1059.7356</v>
      </c>
      <c r="W732" s="34">
        <f t="shared" si="260"/>
        <v>1156.0752000000002</v>
      </c>
      <c r="X732" s="49">
        <v>1590</v>
      </c>
      <c r="Y732" s="159">
        <f>X732*Dane!$D$6</f>
        <v>238.5</v>
      </c>
      <c r="Z732" s="35">
        <f>X732*Dane!$D$7</f>
        <v>477</v>
      </c>
      <c r="AA732" s="160">
        <f>X732*Dane!$D$8</f>
        <v>954</v>
      </c>
      <c r="AB732" s="89"/>
      <c r="AC732" s="17"/>
      <c r="AD732" s="17"/>
      <c r="AE732" s="8"/>
      <c r="AF732" s="8"/>
      <c r="AG732" s="8"/>
    </row>
    <row r="733" spans="1:33" ht="29.25" customHeight="1">
      <c r="A733" s="178">
        <f t="shared" si="248"/>
        <v>730</v>
      </c>
      <c r="B733" s="10" t="s">
        <v>99</v>
      </c>
      <c r="C733" s="81" t="s">
        <v>2048</v>
      </c>
      <c r="D733" s="55" t="s">
        <v>2049</v>
      </c>
      <c r="E733" s="56"/>
      <c r="F733" s="12">
        <v>0</v>
      </c>
      <c r="G733" s="31">
        <v>8.1999999999999993</v>
      </c>
      <c r="H733" s="31">
        <v>1.2</v>
      </c>
      <c r="I733" s="32">
        <v>1543.82</v>
      </c>
      <c r="J733" s="14">
        <v>0</v>
      </c>
      <c r="K733" s="14">
        <f>F733*Dane!$C$14+G733*Dane!$C$15+H733*Dane!$C$16</f>
        <v>316.2</v>
      </c>
      <c r="L733" s="41">
        <f>F733*Dane!$F$14+G733*Dane!$F$15+H733*Dane!$F$17</f>
        <v>47</v>
      </c>
      <c r="M733" s="41">
        <f>F733*Dane!$H$14+G733*Dane!$H$15+H733*Dane!$H$16+(F733+G733+H733)*Dane!$C$22</f>
        <v>676.8</v>
      </c>
      <c r="N733" s="15">
        <f t="shared" si="254"/>
        <v>2583.8199999999997</v>
      </c>
      <c r="O733" s="14">
        <f>IF(B733="W",N733*Dane!$D$2,N733*Dane!$H$2)</f>
        <v>516.76400000000001</v>
      </c>
      <c r="P733" s="14">
        <f t="shared" si="255"/>
        <v>3100.5839999999998</v>
      </c>
      <c r="Q733" s="14">
        <f>IF(B733="W",N733*Dane!$C$23,N733*Dane!$C$23)</f>
        <v>0</v>
      </c>
      <c r="R733" s="14">
        <f>IF(B733="W",(N733*Dane!$D$3)-Q733,(N733*Dane!$H$3)-Q733)</f>
        <v>0</v>
      </c>
      <c r="S733" s="14">
        <f t="shared" si="256"/>
        <v>3100.5839999999998</v>
      </c>
      <c r="T733" s="14">
        <f t="shared" si="257"/>
        <v>310.05840000000001</v>
      </c>
      <c r="U733" s="14">
        <f t="shared" si="258"/>
        <v>620.11680000000001</v>
      </c>
      <c r="V733" s="33">
        <f t="shared" si="259"/>
        <v>3410.6423999999997</v>
      </c>
      <c r="W733" s="34">
        <f t="shared" si="260"/>
        <v>3720.7007999999996</v>
      </c>
      <c r="X733" s="49">
        <v>4360</v>
      </c>
      <c r="Y733" s="159">
        <f>X733*Dane!$D$6</f>
        <v>654</v>
      </c>
      <c r="Z733" s="35">
        <f>X733*Dane!$D$7</f>
        <v>1308</v>
      </c>
      <c r="AA733" s="160">
        <f>X733*Dane!$D$8</f>
        <v>2616</v>
      </c>
      <c r="AB733" s="89"/>
      <c r="AC733" s="17"/>
      <c r="AD733" s="17"/>
      <c r="AE733" s="8"/>
      <c r="AF733" s="8"/>
      <c r="AG733" s="8"/>
    </row>
    <row r="734" spans="1:33" ht="29.25" customHeight="1">
      <c r="A734" s="178">
        <f t="shared" si="248"/>
        <v>731</v>
      </c>
      <c r="B734" s="10" t="s">
        <v>100</v>
      </c>
      <c r="C734" s="81" t="s">
        <v>1521</v>
      </c>
      <c r="D734" s="55" t="s">
        <v>1369</v>
      </c>
      <c r="E734" s="56"/>
      <c r="F734" s="12">
        <v>0</v>
      </c>
      <c r="G734" s="31">
        <v>0</v>
      </c>
      <c r="H734" s="31">
        <v>0</v>
      </c>
      <c r="I734" s="32">
        <v>18.55986</v>
      </c>
      <c r="J734" s="14">
        <v>0</v>
      </c>
      <c r="K734" s="14">
        <f>F734*Dane!$C$14+G734*Dane!$C$15+H734*Dane!$C$16</f>
        <v>0</v>
      </c>
      <c r="L734" s="41">
        <f>F734*Dane!$F$14+G734*Dane!$F$15+H734*Dane!$F$17</f>
        <v>0</v>
      </c>
      <c r="M734" s="41">
        <f>F734*Dane!$H$14+G734*Dane!$H$15+H734*Dane!$H$16+(F734+G734+H734)*Dane!$C$22</f>
        <v>0</v>
      </c>
      <c r="N734" s="15">
        <f t="shared" ref="N734:N741" si="261">SUM(I734:M734)</f>
        <v>18.55986</v>
      </c>
      <c r="O734" s="14">
        <f>IF(B734="W",N734*Dane!$D$2,N734*Dane!$H$2)</f>
        <v>3.7119720000000003</v>
      </c>
      <c r="P734" s="14">
        <f t="shared" si="249"/>
        <v>22.271832</v>
      </c>
      <c r="Q734" s="14">
        <f>IF(B734="W",N734*Dane!$C$23,N734*Dane!$C$23)</f>
        <v>0</v>
      </c>
      <c r="R734" s="14">
        <f>IF(B734="W",(N734*Dane!$D$3)-Q734,(N734*Dane!$H$3)-Q734)</f>
        <v>0</v>
      </c>
      <c r="S734" s="14">
        <f t="shared" ref="S734:S741" si="262">SUM(P734:R734)</f>
        <v>22.271832</v>
      </c>
      <c r="T734" s="14">
        <f t="shared" si="250"/>
        <v>2.2271832000000003</v>
      </c>
      <c r="U734" s="14">
        <f t="shared" si="251"/>
        <v>4.4543664000000005</v>
      </c>
      <c r="V734" s="33">
        <f t="shared" si="252"/>
        <v>24.499015199999999</v>
      </c>
      <c r="W734" s="34">
        <f t="shared" si="253"/>
        <v>26.726198400000001</v>
      </c>
      <c r="X734" s="49">
        <v>30</v>
      </c>
      <c r="Y734" s="159"/>
      <c r="Z734" s="35"/>
      <c r="AA734" s="160"/>
      <c r="AB734" s="89"/>
      <c r="AC734" s="17"/>
      <c r="AD734" s="17"/>
      <c r="AE734" s="8"/>
      <c r="AF734" s="8"/>
      <c r="AG734" s="8"/>
    </row>
    <row r="735" spans="1:33" ht="29.25" customHeight="1">
      <c r="A735" s="178">
        <f t="shared" si="248"/>
        <v>732</v>
      </c>
      <c r="B735" s="10" t="s">
        <v>99</v>
      </c>
      <c r="C735" s="81" t="s">
        <v>1522</v>
      </c>
      <c r="D735" s="151"/>
      <c r="E735" s="152" t="s">
        <v>1247</v>
      </c>
      <c r="F735" s="12">
        <v>0</v>
      </c>
      <c r="G735" s="13">
        <v>1.5</v>
      </c>
      <c r="H735" s="13">
        <v>0.5</v>
      </c>
      <c r="I735" s="32">
        <v>410.73251999999997</v>
      </c>
      <c r="J735" s="14">
        <v>0</v>
      </c>
      <c r="K735" s="14">
        <f>F735*Dane!$C$14+G735*Dane!$C$15+H735*Dane!$C$16</f>
        <v>68.5</v>
      </c>
      <c r="L735" s="41">
        <f>F735*Dane!$F$14+G735*Dane!$F$15+H735*Dane!$F$17</f>
        <v>10</v>
      </c>
      <c r="M735" s="41">
        <f>F735*Dane!$H$14+G735*Dane!$H$15+H735*Dane!$H$16+(F735+G735+H735)*Dane!$C$22</f>
        <v>144</v>
      </c>
      <c r="N735" s="15">
        <f t="shared" si="261"/>
        <v>633.23252000000002</v>
      </c>
      <c r="O735" s="14">
        <f>IF(B735="W",N735*Dane!$D$2,N735*Dane!$H$2)</f>
        <v>126.64650400000001</v>
      </c>
      <c r="P735" s="14">
        <f t="shared" si="249"/>
        <v>759.87902400000007</v>
      </c>
      <c r="Q735" s="14">
        <f>IF(B735="W",N735*Dane!$C$23,N735*Dane!$C$23)</f>
        <v>0</v>
      </c>
      <c r="R735" s="14">
        <f>IF(B735="W",(N735*Dane!$D$3)-Q735,(N735*Dane!$H$3)-Q735)</f>
        <v>0</v>
      </c>
      <c r="S735" s="14">
        <f t="shared" si="262"/>
        <v>759.87902400000007</v>
      </c>
      <c r="T735" s="14">
        <f t="shared" si="250"/>
        <v>75.98790240000001</v>
      </c>
      <c r="U735" s="14">
        <f t="shared" si="251"/>
        <v>151.97580480000002</v>
      </c>
      <c r="V735" s="33">
        <f t="shared" si="252"/>
        <v>835.86692640000012</v>
      </c>
      <c r="W735" s="34">
        <f t="shared" si="253"/>
        <v>911.85482880000006</v>
      </c>
      <c r="X735" s="49">
        <v>1880</v>
      </c>
      <c r="Y735" s="159">
        <f>X735*Dane!$D$6</f>
        <v>282</v>
      </c>
      <c r="Z735" s="35">
        <f>X735*Dane!$D$7</f>
        <v>564</v>
      </c>
      <c r="AA735" s="160">
        <f>X735*Dane!$D$8</f>
        <v>1128</v>
      </c>
      <c r="AB735" s="89"/>
      <c r="AC735" s="17"/>
      <c r="AD735" s="17"/>
      <c r="AE735" s="8"/>
      <c r="AF735" s="8"/>
      <c r="AG735" s="8"/>
    </row>
    <row r="736" spans="1:33" ht="29.25" customHeight="1">
      <c r="A736" s="178">
        <f t="shared" si="248"/>
        <v>733</v>
      </c>
      <c r="B736" s="10" t="s">
        <v>99</v>
      </c>
      <c r="C736" s="81" t="s">
        <v>1523</v>
      </c>
      <c r="D736" s="151"/>
      <c r="E736" s="152" t="s">
        <v>1248</v>
      </c>
      <c r="F736" s="12">
        <v>0</v>
      </c>
      <c r="G736" s="13">
        <v>0.5</v>
      </c>
      <c r="H736" s="13">
        <v>0.5</v>
      </c>
      <c r="I736" s="32">
        <v>8.5049250000000001</v>
      </c>
      <c r="J736" s="14">
        <v>0</v>
      </c>
      <c r="K736" s="14">
        <f>F736*Dane!$C$14+G736*Dane!$C$15+H736*Dane!$C$16</f>
        <v>35.5</v>
      </c>
      <c r="L736" s="41">
        <f>F736*Dane!$F$14+G736*Dane!$F$15+H736*Dane!$F$17</f>
        <v>5</v>
      </c>
      <c r="M736" s="41">
        <f>F736*Dane!$H$14+G736*Dane!$H$15+H736*Dane!$H$16+(F736+G736+H736)*Dane!$C$22</f>
        <v>72</v>
      </c>
      <c r="N736" s="15">
        <f t="shared" si="261"/>
        <v>121.004925</v>
      </c>
      <c r="O736" s="14">
        <f>IF(B736="W",N736*Dane!$D$2,N736*Dane!$H$2)</f>
        <v>24.200985000000003</v>
      </c>
      <c r="P736" s="14">
        <f t="shared" si="249"/>
        <v>145.20591000000002</v>
      </c>
      <c r="Q736" s="14">
        <f>IF(B736="W",N736*Dane!$C$23,N736*Dane!$C$23)</f>
        <v>0</v>
      </c>
      <c r="R736" s="14">
        <f>IF(B736="W",(N736*Dane!$D$3)-Q736,(N736*Dane!$H$3)-Q736)</f>
        <v>0</v>
      </c>
      <c r="S736" s="14">
        <f t="shared" si="262"/>
        <v>145.20591000000002</v>
      </c>
      <c r="T736" s="14">
        <f t="shared" si="250"/>
        <v>14.520591000000003</v>
      </c>
      <c r="U736" s="14">
        <f t="shared" si="251"/>
        <v>29.041182000000006</v>
      </c>
      <c r="V736" s="33">
        <f t="shared" si="252"/>
        <v>159.72650100000001</v>
      </c>
      <c r="W736" s="34">
        <f t="shared" si="253"/>
        <v>174.24709200000001</v>
      </c>
      <c r="X736" s="49">
        <v>219</v>
      </c>
      <c r="Y736" s="159">
        <f>X736*Dane!$D$6</f>
        <v>32.85</v>
      </c>
      <c r="Z736" s="35">
        <f>X736*Dane!$D$7</f>
        <v>65.7</v>
      </c>
      <c r="AA736" s="160">
        <f>X736*Dane!$D$8</f>
        <v>131.4</v>
      </c>
      <c r="AB736" s="89"/>
      <c r="AC736" s="17"/>
      <c r="AD736" s="17"/>
      <c r="AE736" s="8"/>
      <c r="AF736" s="8"/>
      <c r="AG736" s="8"/>
    </row>
    <row r="737" spans="1:33" ht="29.25" customHeight="1">
      <c r="A737" s="178">
        <f t="shared" si="248"/>
        <v>734</v>
      </c>
      <c r="B737" s="10" t="s">
        <v>99</v>
      </c>
      <c r="C737" s="81" t="s">
        <v>1524</v>
      </c>
      <c r="D737" s="151"/>
      <c r="E737" s="152" t="s">
        <v>1249</v>
      </c>
      <c r="F737" s="12">
        <v>0</v>
      </c>
      <c r="G737" s="13">
        <v>2.5</v>
      </c>
      <c r="H737" s="13">
        <v>1</v>
      </c>
      <c r="I737" s="32">
        <v>68.713754999999992</v>
      </c>
      <c r="J737" s="14">
        <v>0</v>
      </c>
      <c r="K737" s="14">
        <f>F737*Dane!$C$14+G737*Dane!$C$15+H737*Dane!$C$16</f>
        <v>120.5</v>
      </c>
      <c r="L737" s="41">
        <f>F737*Dane!$F$14+G737*Dane!$F$15+H737*Dane!$F$17</f>
        <v>17.5</v>
      </c>
      <c r="M737" s="41">
        <f>F737*Dane!$H$14+G737*Dane!$H$15+H737*Dane!$H$16+(F737+G737+H737)*Dane!$C$22</f>
        <v>252</v>
      </c>
      <c r="N737" s="15">
        <f t="shared" si="261"/>
        <v>458.71375499999999</v>
      </c>
      <c r="O737" s="14">
        <f>IF(B737="W",N737*Dane!$D$2,N737*Dane!$H$2)</f>
        <v>91.742750999999998</v>
      </c>
      <c r="P737" s="14">
        <f t="shared" si="249"/>
        <v>550.45650599999999</v>
      </c>
      <c r="Q737" s="14">
        <f>IF(B737="W",N737*Dane!$C$23,N737*Dane!$C$23)</f>
        <v>0</v>
      </c>
      <c r="R737" s="14">
        <f>IF(B737="W",(N737*Dane!$D$3)-Q737,(N737*Dane!$H$3)-Q737)</f>
        <v>0</v>
      </c>
      <c r="S737" s="14">
        <f t="shared" si="262"/>
        <v>550.45650599999999</v>
      </c>
      <c r="T737" s="14">
        <f t="shared" si="250"/>
        <v>55.045650600000002</v>
      </c>
      <c r="U737" s="14">
        <f t="shared" si="251"/>
        <v>110.0913012</v>
      </c>
      <c r="V737" s="33">
        <f t="shared" si="252"/>
        <v>605.50215660000003</v>
      </c>
      <c r="W737" s="34">
        <f t="shared" si="253"/>
        <v>660.54780719999997</v>
      </c>
      <c r="X737" s="49">
        <v>706</v>
      </c>
      <c r="Y737" s="159">
        <f>X737*Dane!$D$6</f>
        <v>105.89999999999999</v>
      </c>
      <c r="Z737" s="35">
        <f>X737*Dane!$D$7</f>
        <v>211.79999999999998</v>
      </c>
      <c r="AA737" s="160">
        <f>X737*Dane!$D$8</f>
        <v>423.59999999999997</v>
      </c>
      <c r="AB737" s="89"/>
      <c r="AC737" s="17"/>
      <c r="AD737" s="17"/>
      <c r="AE737" s="8"/>
      <c r="AF737" s="8"/>
      <c r="AG737" s="8"/>
    </row>
    <row r="738" spans="1:33" ht="29.25" customHeight="1">
      <c r="A738" s="178">
        <f t="shared" si="248"/>
        <v>735</v>
      </c>
      <c r="B738" s="10" t="s">
        <v>99</v>
      </c>
      <c r="C738" s="81" t="s">
        <v>1525</v>
      </c>
      <c r="D738" s="53" t="s">
        <v>1257</v>
      </c>
      <c r="E738" s="52" t="s">
        <v>1258</v>
      </c>
      <c r="F738" s="12">
        <v>0</v>
      </c>
      <c r="G738" s="13">
        <v>0.3</v>
      </c>
      <c r="H738" s="13">
        <v>0</v>
      </c>
      <c r="I738" s="32">
        <v>8.6156400000000009</v>
      </c>
      <c r="J738" s="14">
        <v>0</v>
      </c>
      <c r="K738" s="14">
        <f>F738*Dane!$C$14+G738*Dane!$C$15+H738*Dane!$C$16</f>
        <v>9.9</v>
      </c>
      <c r="L738" s="41">
        <f>F738*Dane!$F$14+G738*Dane!$F$15+H738*Dane!$F$17</f>
        <v>1.5</v>
      </c>
      <c r="M738" s="41">
        <f>F738*Dane!$H$14+G738*Dane!$H$15+H738*Dane!$H$16+(F738+G738+H738)*Dane!$C$22</f>
        <v>21.599999999999998</v>
      </c>
      <c r="N738" s="15">
        <f t="shared" si="261"/>
        <v>41.615639999999999</v>
      </c>
      <c r="O738" s="14">
        <f>IF(B738="W",N738*Dane!$D$2,N738*Dane!$H$2)</f>
        <v>8.3231280000000005</v>
      </c>
      <c r="P738" s="14">
        <f t="shared" si="249"/>
        <v>49.938767999999996</v>
      </c>
      <c r="Q738" s="14">
        <f>IF(B738="W",N738*Dane!$C$23,N738*Dane!$C$23)</f>
        <v>0</v>
      </c>
      <c r="R738" s="14">
        <f>IF(B738="W",(N738*Dane!$D$3)-Q738,(N738*Dane!$H$3)-Q738)</f>
        <v>0</v>
      </c>
      <c r="S738" s="14">
        <f t="shared" si="262"/>
        <v>49.938767999999996</v>
      </c>
      <c r="T738" s="14">
        <f t="shared" si="250"/>
        <v>4.9938767999999998</v>
      </c>
      <c r="U738" s="14">
        <f t="shared" si="251"/>
        <v>9.9877535999999996</v>
      </c>
      <c r="V738" s="33">
        <f t="shared" si="252"/>
        <v>54.932644799999998</v>
      </c>
      <c r="W738" s="34">
        <f t="shared" si="253"/>
        <v>59.926521599999994</v>
      </c>
      <c r="X738" s="49">
        <v>80</v>
      </c>
      <c r="Y738" s="159">
        <f>X738*Dane!$D$6</f>
        <v>12</v>
      </c>
      <c r="Z738" s="35">
        <f>X738*Dane!$D$7</f>
        <v>24</v>
      </c>
      <c r="AA738" s="160">
        <f>X738*Dane!$D$8</f>
        <v>48</v>
      </c>
      <c r="AB738" s="89"/>
      <c r="AC738" s="17"/>
      <c r="AD738" s="17"/>
      <c r="AE738" s="8"/>
      <c r="AF738" s="8"/>
      <c r="AG738" s="8"/>
    </row>
    <row r="739" spans="1:33" ht="29.25" customHeight="1">
      <c r="A739" s="178">
        <f t="shared" si="248"/>
        <v>736</v>
      </c>
      <c r="B739" s="10" t="s">
        <v>100</v>
      </c>
      <c r="C739" s="81" t="s">
        <v>2058</v>
      </c>
      <c r="D739" s="53" t="s">
        <v>2059</v>
      </c>
      <c r="E739" s="52"/>
      <c r="F739" s="12">
        <v>0</v>
      </c>
      <c r="G739" s="31">
        <v>0</v>
      </c>
      <c r="H739" s="31">
        <v>0</v>
      </c>
      <c r="I739" s="32">
        <v>3215.9</v>
      </c>
      <c r="J739" s="14">
        <v>1</v>
      </c>
      <c r="K739" s="14">
        <f>F739*Dane!$C$14+G739*Dane!$C$15+H739*Dane!$C$16</f>
        <v>0</v>
      </c>
      <c r="L739" s="41">
        <f>F739*Dane!$F$14+G739*Dane!$F$15+H739*Dane!$F$17</f>
        <v>0</v>
      </c>
      <c r="M739" s="41">
        <f>F739*Dane!$H$14+G739*Dane!$H$15+H739*Dane!$H$16+(F739+G739+H739)*Dane!$C$22</f>
        <v>0</v>
      </c>
      <c r="N739" s="15">
        <f t="shared" ref="N739" si="263">SUM(I739:M739)</f>
        <v>3216.9</v>
      </c>
      <c r="O739" s="14">
        <f>IF(B739="W",N739*Dane!$D$2,N739*Dane!$H$2)</f>
        <v>643.38000000000011</v>
      </c>
      <c r="P739" s="14">
        <f t="shared" ref="P739" si="264">SUM(N739:O739)</f>
        <v>3860.28</v>
      </c>
      <c r="Q739" s="14">
        <f>IF(B739="W",N739*Dane!$C$23,N739*Dane!$C$23)</f>
        <v>0</v>
      </c>
      <c r="R739" s="14">
        <f>IF(B739="W",(N739*Dane!$D$3)-Q739,(N739*Dane!$H$3)-Q739)</f>
        <v>0</v>
      </c>
      <c r="S739" s="14">
        <f t="shared" ref="S739" si="265">SUM(P739:R739)</f>
        <v>3860.28</v>
      </c>
      <c r="T739" s="14">
        <f t="shared" ref="T739" si="266">S739*0.1</f>
        <v>386.02800000000002</v>
      </c>
      <c r="U739" s="14">
        <f t="shared" ref="U739" si="267">S739*0.2</f>
        <v>772.05600000000004</v>
      </c>
      <c r="V739" s="33">
        <f t="shared" ref="V739" si="268">SUM(S739:T739)</f>
        <v>4246.308</v>
      </c>
      <c r="W739" s="34">
        <f t="shared" ref="W739" si="269">SUM(S739,U739)</f>
        <v>4632.3360000000002</v>
      </c>
      <c r="X739" s="49">
        <v>5795</v>
      </c>
      <c r="Y739" s="159"/>
      <c r="Z739" s="35"/>
      <c r="AA739" s="160"/>
      <c r="AB739" s="89"/>
      <c r="AC739" s="17"/>
      <c r="AD739" s="17"/>
      <c r="AE739" s="8"/>
      <c r="AF739" s="8"/>
      <c r="AG739" s="8"/>
    </row>
    <row r="740" spans="1:33" ht="29.25" customHeight="1">
      <c r="A740" s="178">
        <f t="shared" si="248"/>
        <v>737</v>
      </c>
      <c r="B740" s="10" t="s">
        <v>100</v>
      </c>
      <c r="C740" s="81" t="s">
        <v>1526</v>
      </c>
      <c r="D740" s="55" t="s">
        <v>1370</v>
      </c>
      <c r="E740" s="56"/>
      <c r="F740" s="12">
        <v>0</v>
      </c>
      <c r="G740" s="31">
        <v>0</v>
      </c>
      <c r="H740" s="31">
        <v>0</v>
      </c>
      <c r="I740" s="32">
        <v>1.0065</v>
      </c>
      <c r="J740" s="14">
        <v>0</v>
      </c>
      <c r="K740" s="14">
        <f>F740*Dane!$C$14+G740*Dane!$C$15+H740*Dane!$C$16</f>
        <v>0</v>
      </c>
      <c r="L740" s="41">
        <f>F740*Dane!$F$14+G740*Dane!$F$15+H740*Dane!$F$17</f>
        <v>0</v>
      </c>
      <c r="M740" s="41">
        <f>F740*Dane!$H$14+G740*Dane!$H$15+H740*Dane!$H$16+(F740+G740+H740)*Dane!$C$22</f>
        <v>0</v>
      </c>
      <c r="N740" s="15">
        <f t="shared" si="261"/>
        <v>1.0065</v>
      </c>
      <c r="O740" s="14">
        <f>IF(B740="W",N740*Dane!$D$2,N740*Dane!$H$2)</f>
        <v>0.20130000000000001</v>
      </c>
      <c r="P740" s="14">
        <f t="shared" si="249"/>
        <v>1.2078</v>
      </c>
      <c r="Q740" s="14">
        <f>IF(B740="W",N740*Dane!$C$23,N740*Dane!$C$23)</f>
        <v>0</v>
      </c>
      <c r="R740" s="14">
        <f>IF(B740="W",(N740*Dane!$D$3)-Q740,(N740*Dane!$H$3)-Q740)</f>
        <v>0</v>
      </c>
      <c r="S740" s="14">
        <f t="shared" si="262"/>
        <v>1.2078</v>
      </c>
      <c r="T740" s="14">
        <f t="shared" si="250"/>
        <v>0.12078</v>
      </c>
      <c r="U740" s="14">
        <f t="shared" si="251"/>
        <v>0.24156</v>
      </c>
      <c r="V740" s="33">
        <f t="shared" si="252"/>
        <v>1.3285800000000001</v>
      </c>
      <c r="W740" s="34">
        <f t="shared" si="253"/>
        <v>1.44936</v>
      </c>
      <c r="X740" s="49">
        <v>2.3323292339999999</v>
      </c>
      <c r="Y740" s="159"/>
      <c r="Z740" s="35"/>
      <c r="AA740" s="160"/>
      <c r="AB740" s="89"/>
      <c r="AC740" s="17"/>
      <c r="AD740" s="17"/>
      <c r="AE740" s="8"/>
      <c r="AF740" s="8"/>
      <c r="AG740" s="8"/>
    </row>
    <row r="741" spans="1:33" ht="29.25" customHeight="1">
      <c r="A741" s="189">
        <f t="shared" si="248"/>
        <v>738</v>
      </c>
      <c r="B741" s="190" t="s">
        <v>99</v>
      </c>
      <c r="C741" s="191" t="s">
        <v>1670</v>
      </c>
      <c r="D741" s="192"/>
      <c r="E741" s="193"/>
      <c r="F741" s="194">
        <v>0</v>
      </c>
      <c r="G741" s="195">
        <v>0</v>
      </c>
      <c r="H741" s="195">
        <v>0</v>
      </c>
      <c r="I741" s="196">
        <v>27.1755</v>
      </c>
      <c r="J741" s="197">
        <v>0</v>
      </c>
      <c r="K741" s="197">
        <f>F741*Dane!$C$14+G741*Dane!$C$15+H741*Dane!$C$16</f>
        <v>0</v>
      </c>
      <c r="L741" s="138">
        <f>F741*Dane!$F$14+G741*Dane!$F$15+H741*Dane!$F$17</f>
        <v>0</v>
      </c>
      <c r="M741" s="138">
        <f>F741*Dane!$H$14+G741*Dane!$H$15+H741*Dane!$H$16+(F741+G741+H741)*Dane!$C$22</f>
        <v>0</v>
      </c>
      <c r="N741" s="198">
        <f t="shared" si="261"/>
        <v>27.1755</v>
      </c>
      <c r="O741" s="197">
        <f>IF(B741="W",N741*Dane!$D$2,N741*Dane!$H$2)</f>
        <v>5.4351000000000003</v>
      </c>
      <c r="P741" s="197">
        <f t="shared" si="249"/>
        <v>32.610599999999998</v>
      </c>
      <c r="Q741" s="197">
        <f>IF(B741="W",N741*Dane!$C$23,N741*Dane!$C$23)</f>
        <v>0</v>
      </c>
      <c r="R741" s="197">
        <f>IF(B741="W",(N741*Dane!$D$3)-Q741,(N741*Dane!$H$3)-Q741)</f>
        <v>0</v>
      </c>
      <c r="S741" s="197">
        <f t="shared" si="262"/>
        <v>32.610599999999998</v>
      </c>
      <c r="T741" s="197">
        <f t="shared" si="250"/>
        <v>3.2610600000000001</v>
      </c>
      <c r="U741" s="197">
        <f t="shared" si="251"/>
        <v>6.5221200000000001</v>
      </c>
      <c r="V741" s="199">
        <f t="shared" si="252"/>
        <v>35.871659999999999</v>
      </c>
      <c r="W741" s="200">
        <f t="shared" si="253"/>
        <v>39.132719999999999</v>
      </c>
      <c r="X741" s="201">
        <v>42.067674000000004</v>
      </c>
      <c r="Y741" s="202"/>
      <c r="Z741" s="203"/>
      <c r="AA741" s="204"/>
      <c r="AC741" s="17"/>
      <c r="AE741" s="8"/>
      <c r="AF741" s="8"/>
      <c r="AG741" s="8"/>
    </row>
  </sheetData>
  <conditionalFormatting sqref="X4:X21 X557:X609 X144:X154 X636:X741 X616:X634 X24:X142 X156:X357 X359:X555">
    <cfRule type="cellIs" dxfId="69" priority="39" operator="lessThan">
      <formula>$W4</formula>
    </cfRule>
  </conditionalFormatting>
  <conditionalFormatting sqref="X455">
    <cfRule type="cellIs" dxfId="68" priority="34" operator="lessThan">
      <formula>$W455</formula>
    </cfRule>
  </conditionalFormatting>
  <conditionalFormatting sqref="X456">
    <cfRule type="cellIs" dxfId="67" priority="33" operator="lessThan">
      <formula>$W456</formula>
    </cfRule>
  </conditionalFormatting>
  <conditionalFormatting sqref="X457">
    <cfRule type="cellIs" dxfId="66" priority="32" operator="lessThan">
      <formula>$W457</formula>
    </cfRule>
  </conditionalFormatting>
  <conditionalFormatting sqref="X458">
    <cfRule type="cellIs" dxfId="65" priority="31" operator="lessThan">
      <formula>$W458</formula>
    </cfRule>
  </conditionalFormatting>
  <conditionalFormatting sqref="X459">
    <cfRule type="cellIs" dxfId="64" priority="30" operator="lessThan">
      <formula>$W459</formula>
    </cfRule>
  </conditionalFormatting>
  <conditionalFormatting sqref="X460">
    <cfRule type="cellIs" dxfId="63" priority="29" operator="lessThan">
      <formula>$W460</formula>
    </cfRule>
  </conditionalFormatting>
  <conditionalFormatting sqref="X461">
    <cfRule type="cellIs" dxfId="62" priority="28" operator="lessThan">
      <formula>$W461</formula>
    </cfRule>
  </conditionalFormatting>
  <conditionalFormatting sqref="X462">
    <cfRule type="cellIs" dxfId="61" priority="27" operator="lessThan">
      <formula>$W462</formula>
    </cfRule>
  </conditionalFormatting>
  <conditionalFormatting sqref="X443:X462">
    <cfRule type="cellIs" dxfId="60" priority="25" operator="lessThan">
      <formula>$X443</formula>
    </cfRule>
  </conditionalFormatting>
  <conditionalFormatting sqref="X444">
    <cfRule type="cellIs" dxfId="59" priority="24" operator="lessThan">
      <formula>$W444</formula>
    </cfRule>
  </conditionalFormatting>
  <conditionalFormatting sqref="X449">
    <cfRule type="cellIs" dxfId="58" priority="23" operator="lessThan">
      <formula>$W449</formula>
    </cfRule>
  </conditionalFormatting>
  <conditionalFormatting sqref="X450">
    <cfRule type="cellIs" dxfId="57" priority="22" operator="lessThan">
      <formula>$W450</formula>
    </cfRule>
  </conditionalFormatting>
  <conditionalFormatting sqref="X453">
    <cfRule type="cellIs" dxfId="56" priority="21" operator="lessThan">
      <formula>$W453</formula>
    </cfRule>
  </conditionalFormatting>
  <conditionalFormatting sqref="X454">
    <cfRule type="cellIs" dxfId="55" priority="20" operator="lessThan">
      <formula>$W454</formula>
    </cfRule>
  </conditionalFormatting>
  <conditionalFormatting sqref="X455">
    <cfRule type="cellIs" dxfId="54" priority="19" operator="lessThan">
      <formula>$W455</formula>
    </cfRule>
  </conditionalFormatting>
  <conditionalFormatting sqref="X456">
    <cfRule type="cellIs" dxfId="53" priority="18" operator="lessThan">
      <formula>$W456</formula>
    </cfRule>
  </conditionalFormatting>
  <conditionalFormatting sqref="X457">
    <cfRule type="cellIs" dxfId="52" priority="17" operator="lessThan">
      <formula>$W457</formula>
    </cfRule>
  </conditionalFormatting>
  <conditionalFormatting sqref="X458">
    <cfRule type="cellIs" dxfId="51" priority="16" operator="lessThan">
      <formula>$W458</formula>
    </cfRule>
  </conditionalFormatting>
  <conditionalFormatting sqref="X459">
    <cfRule type="cellIs" dxfId="50" priority="15" operator="lessThan">
      <formula>$W459</formula>
    </cfRule>
  </conditionalFormatting>
  <conditionalFormatting sqref="X460">
    <cfRule type="cellIs" dxfId="49" priority="14" operator="lessThan">
      <formula>$W460</formula>
    </cfRule>
  </conditionalFormatting>
  <conditionalFormatting sqref="X461">
    <cfRule type="cellIs" dxfId="48" priority="13" operator="lessThan">
      <formula>$W461</formula>
    </cfRule>
  </conditionalFormatting>
  <conditionalFormatting sqref="X462">
    <cfRule type="cellIs" dxfId="47" priority="12" operator="lessThan">
      <formula>$W462</formula>
    </cfRule>
  </conditionalFormatting>
  <conditionalFormatting sqref="X155">
    <cfRule type="cellIs" dxfId="46" priority="11" operator="lessThan">
      <formula>V155</formula>
    </cfRule>
  </conditionalFormatting>
  <conditionalFormatting sqref="X22">
    <cfRule type="cellIs" dxfId="45" priority="9" operator="lessThan">
      <formula>$W22</formula>
    </cfRule>
  </conditionalFormatting>
  <conditionalFormatting sqref="X556">
    <cfRule type="cellIs" dxfId="44" priority="8" operator="lessThan">
      <formula>$W556</formula>
    </cfRule>
  </conditionalFormatting>
  <conditionalFormatting sqref="X23">
    <cfRule type="cellIs" dxfId="43" priority="7" operator="lessThan">
      <formula>$W23</formula>
    </cfRule>
  </conditionalFormatting>
  <conditionalFormatting sqref="X143">
    <cfRule type="cellIs" dxfId="42" priority="6" operator="lessThan">
      <formula>$W143</formula>
    </cfRule>
  </conditionalFormatting>
  <conditionalFormatting sqref="X635">
    <cfRule type="cellIs" dxfId="41" priority="5" operator="lessThan">
      <formula>$W635</formula>
    </cfRule>
  </conditionalFormatting>
  <conditionalFormatting sqref="X358">
    <cfRule type="cellIs" dxfId="40" priority="4" operator="lessThan">
      <formula>$W358</formula>
    </cfRule>
  </conditionalFormatting>
  <conditionalFormatting sqref="X610:X611">
    <cfRule type="cellIs" dxfId="39" priority="3" operator="lessThan">
      <formula>$W610</formula>
    </cfRule>
  </conditionalFormatting>
  <conditionalFormatting sqref="X612:X613">
    <cfRule type="cellIs" dxfId="38" priority="2" operator="lessThan">
      <formula>$W612</formula>
    </cfRule>
  </conditionalFormatting>
  <conditionalFormatting sqref="X614:X615">
    <cfRule type="cellIs" dxfId="37" priority="1" operator="lessThan">
      <formula>$W614</formula>
    </cfRule>
  </conditionalFormatting>
  <pageMargins left="0.47244094488188981" right="0.47244094488188981" top="0.31624999999999998" bottom="0.30249999999999999" header="0.15748031496062992" footer="0.15748031496062992"/>
  <pageSetup paperSize="9" scale="44" orientation="landscape" r:id="rId1"/>
  <headerFooter alignWithMargins="0">
    <oddHeader>&amp;C&amp;14CENNIK KES&amp;R&amp;12Data wydruku: &amp;D</oddHeader>
    <oddFooter>&amp;R&amp;12Strona &amp;P z &amp;N</oddFooter>
  </headerFooter>
  <colBreaks count="1" manualBreakCount="1">
    <brk id="24" max="494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>
    <tabColor theme="5" tint="0.79998168889431442"/>
  </sheetPr>
  <dimension ref="B1:AJ107"/>
  <sheetViews>
    <sheetView workbookViewId="0"/>
  </sheetViews>
  <sheetFormatPr defaultRowHeight="29.25" customHeight="1" outlineLevelCol="1"/>
  <cols>
    <col min="1" max="1" width="9.140625" style="8"/>
    <col min="2" max="2" width="5.7109375" style="19" customWidth="1"/>
    <col min="3" max="3" width="9.28515625" style="19" customWidth="1"/>
    <col min="4" max="4" width="36.28515625" style="20" customWidth="1"/>
    <col min="5" max="5" width="24.42578125" style="20" customWidth="1"/>
    <col min="6" max="6" width="21.140625" style="63" customWidth="1"/>
    <col min="7" max="7" width="19.85546875" style="63" customWidth="1"/>
    <col min="8" max="13" width="12.7109375" style="9" customWidth="1" outlineLevel="1"/>
    <col min="14" max="15" width="12.7109375" style="9" customWidth="1"/>
    <col min="16" max="17" width="13.28515625" style="9" customWidth="1"/>
    <col min="18" max="18" width="14.42578125" style="46" customWidth="1"/>
    <col min="19" max="19" width="13.7109375" style="9" customWidth="1"/>
    <col min="20" max="24" width="12.7109375" style="9" customWidth="1"/>
    <col min="25" max="25" width="10.5703125" style="9" customWidth="1"/>
    <col min="26" max="26" width="11.42578125" style="9" customWidth="1"/>
    <col min="27" max="32" width="15.7109375" style="9" customWidth="1"/>
    <col min="33" max="33" width="9.42578125" style="8" bestFit="1" customWidth="1"/>
    <col min="34" max="36" width="9.140625" style="94"/>
    <col min="37" max="16384" width="9.140625" style="8"/>
  </cols>
  <sheetData>
    <row r="1" spans="2:33" ht="20.25" customHeight="1">
      <c r="B1" s="5"/>
      <c r="C1" s="28"/>
      <c r="D1" s="93" t="s">
        <v>1557</v>
      </c>
      <c r="E1" s="50"/>
      <c r="F1" s="62"/>
      <c r="G1" s="62"/>
      <c r="H1" s="7"/>
      <c r="I1" s="7"/>
      <c r="J1" s="7"/>
      <c r="K1" s="7"/>
      <c r="L1" s="7"/>
      <c r="M1" s="7"/>
      <c r="N1" s="7"/>
      <c r="O1" s="7"/>
      <c r="P1" s="7"/>
      <c r="Q1" s="7"/>
      <c r="R1" s="44"/>
      <c r="S1" s="7"/>
      <c r="T1" s="7"/>
      <c r="U1" s="7"/>
      <c r="V1" s="7"/>
      <c r="W1" s="7"/>
      <c r="X1" s="7"/>
      <c r="Y1" s="7"/>
      <c r="Z1" s="7"/>
      <c r="AB1" s="47" t="s">
        <v>0</v>
      </c>
      <c r="AC1" s="54">
        <f>EH!Z1</f>
        <v>0</v>
      </c>
      <c r="AD1" s="68"/>
      <c r="AE1" s="68"/>
      <c r="AF1" s="156"/>
    </row>
    <row r="2" spans="2:33" ht="29.25" customHeight="1">
      <c r="B2" s="259" t="s">
        <v>1</v>
      </c>
      <c r="C2" s="257" t="s">
        <v>98</v>
      </c>
      <c r="D2" s="261" t="s">
        <v>2</v>
      </c>
      <c r="E2" s="261" t="s">
        <v>886</v>
      </c>
      <c r="F2" s="263" t="s">
        <v>3</v>
      </c>
      <c r="G2" s="263" t="s">
        <v>896</v>
      </c>
      <c r="H2" s="268" t="s">
        <v>881</v>
      </c>
      <c r="I2" s="268"/>
      <c r="J2" s="268"/>
      <c r="K2" s="170"/>
      <c r="L2" s="170"/>
      <c r="M2" s="170"/>
      <c r="N2" s="269" t="s">
        <v>2071</v>
      </c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2073</v>
      </c>
      <c r="AD2" s="265" t="s">
        <v>2072</v>
      </c>
      <c r="AE2" s="266"/>
      <c r="AF2" s="267"/>
    </row>
    <row r="3" spans="2:33" ht="44.25" customHeight="1" thickBot="1">
      <c r="B3" s="260"/>
      <c r="C3" s="258"/>
      <c r="D3" s="262"/>
      <c r="E3" s="262"/>
      <c r="F3" s="264"/>
      <c r="G3" s="274"/>
      <c r="H3" s="79" t="s">
        <v>1452</v>
      </c>
      <c r="I3" s="80" t="s">
        <v>1453</v>
      </c>
      <c r="J3" s="80" t="s">
        <v>882</v>
      </c>
      <c r="K3" s="83"/>
      <c r="L3" s="83"/>
      <c r="M3" s="83"/>
      <c r="N3" s="74" t="s">
        <v>6</v>
      </c>
      <c r="O3" s="75" t="s">
        <v>7</v>
      </c>
      <c r="P3" s="75" t="s">
        <v>8</v>
      </c>
      <c r="Q3" s="75" t="s">
        <v>1957</v>
      </c>
      <c r="R3" s="76" t="s">
        <v>1958</v>
      </c>
      <c r="S3" s="77" t="s">
        <v>9</v>
      </c>
      <c r="T3" s="75" t="s">
        <v>10</v>
      </c>
      <c r="U3" s="75" t="s">
        <v>11</v>
      </c>
      <c r="V3" s="75" t="s">
        <v>1959</v>
      </c>
      <c r="W3" s="75" t="s">
        <v>1960</v>
      </c>
      <c r="X3" s="75" t="s">
        <v>12</v>
      </c>
      <c r="Y3" s="75" t="s">
        <v>13</v>
      </c>
      <c r="Z3" s="78" t="s">
        <v>14</v>
      </c>
      <c r="AA3" s="141" t="s">
        <v>15</v>
      </c>
      <c r="AB3" s="141" t="s">
        <v>16</v>
      </c>
      <c r="AC3" s="273"/>
      <c r="AD3" s="142" t="s">
        <v>870</v>
      </c>
      <c r="AE3" s="143" t="s">
        <v>871</v>
      </c>
      <c r="AF3" s="150" t="s">
        <v>872</v>
      </c>
    </row>
    <row r="4" spans="2:33" ht="29.25" customHeight="1">
      <c r="B4" s="122">
        <v>1</v>
      </c>
      <c r="C4" s="122" t="s">
        <v>99</v>
      </c>
      <c r="D4" s="123" t="s">
        <v>897</v>
      </c>
      <c r="E4" s="123" t="s">
        <v>898</v>
      </c>
      <c r="F4" s="132" t="s">
        <v>899</v>
      </c>
      <c r="G4" s="133" t="s">
        <v>900</v>
      </c>
      <c r="H4" s="128"/>
      <c r="I4" s="134">
        <v>62.8</v>
      </c>
      <c r="J4" s="134">
        <v>0.81</v>
      </c>
      <c r="K4" s="134"/>
      <c r="L4" s="134"/>
      <c r="M4" s="134"/>
      <c r="N4" s="40">
        <v>5969.1790950000004</v>
      </c>
      <c r="O4" s="41">
        <v>0</v>
      </c>
      <c r="P4" s="41">
        <f>H4*Dane!$C$14+I4*Dane!$C$15+J4*Dane!$C$16</f>
        <v>2103.1800000000003</v>
      </c>
      <c r="Q4" s="41">
        <f>H4*Dane!$F$14+I4*Dane!$F$15++J4*Dane!$F$17</f>
        <v>318.05</v>
      </c>
      <c r="R4" s="41">
        <f>H4*Dane!$H$14+I4*Dane!$H$15+J4*Dane!$H$16+(H4+I4+J4)*Dane!$C$22</f>
        <v>4579.92</v>
      </c>
      <c r="S4" s="131">
        <f>SUM(N4:R4)</f>
        <v>12970.329095000001</v>
      </c>
      <c r="T4" s="41">
        <f>IF(C4="W",S4*Dane!$D$2,S4*Dane!$H$2)</f>
        <v>2594.0658190000004</v>
      </c>
      <c r="U4" s="41">
        <f t="shared" ref="U4:U22" si="0">SUM(S4:T4)</f>
        <v>15564.394914</v>
      </c>
      <c r="V4" s="41">
        <f>IF(C4="W",S4*Dane!$C$23,S4*Dane!$C$23)</f>
        <v>0</v>
      </c>
      <c r="W4" s="41">
        <f>IF(C4="W",(S4*Dane!$D$3)-V4,(S4*Dane!$H$3)-V4)</f>
        <v>0</v>
      </c>
      <c r="X4" s="41">
        <f>SUM(U4:W4)</f>
        <v>15564.394914</v>
      </c>
      <c r="Y4" s="41">
        <f t="shared" ref="Y4:Y22" si="1">X4*0.1</f>
        <v>1556.4394914000002</v>
      </c>
      <c r="Z4" s="125">
        <f t="shared" ref="Z4:Z22" si="2">X4*0.2</f>
        <v>3112.8789828000004</v>
      </c>
      <c r="AA4" s="126">
        <f t="shared" ref="AA4:AA22" si="3">SUM(X4:Y4)</f>
        <v>17120.834405400001</v>
      </c>
      <c r="AB4" s="126">
        <f t="shared" ref="AB4:AB22" si="4">SUM(X4,Z4)</f>
        <v>18677.273896800001</v>
      </c>
      <c r="AC4" s="144">
        <v>21658</v>
      </c>
      <c r="AD4" s="145">
        <f>AC4*Dane!$D$6</f>
        <v>3248.7</v>
      </c>
      <c r="AE4" s="146">
        <f>AC4*Dane!$D$7</f>
        <v>6497.4</v>
      </c>
      <c r="AF4" s="154">
        <f>AC4*Dane!$D$8</f>
        <v>12994.8</v>
      </c>
      <c r="AG4" s="71"/>
    </row>
    <row r="5" spans="2:33" ht="29.25" customHeight="1">
      <c r="B5" s="10">
        <f>B4+1</f>
        <v>2</v>
      </c>
      <c r="C5" s="10" t="s">
        <v>99</v>
      </c>
      <c r="D5" s="2" t="s">
        <v>897</v>
      </c>
      <c r="E5" s="2" t="s">
        <v>901</v>
      </c>
      <c r="F5" s="55" t="s">
        <v>902</v>
      </c>
      <c r="G5" s="56" t="s">
        <v>903</v>
      </c>
      <c r="H5" s="58"/>
      <c r="I5" s="84">
        <v>50.55</v>
      </c>
      <c r="J5" s="84">
        <v>0.61</v>
      </c>
      <c r="K5" s="84"/>
      <c r="L5" s="84"/>
      <c r="M5" s="84"/>
      <c r="N5" s="32">
        <v>5678.63274</v>
      </c>
      <c r="O5" s="14">
        <v>0</v>
      </c>
      <c r="P5" s="14">
        <f>(H5)*Dane!$C$14+(I5)*Dane!$C$15+(J5)*Dane!$C$16</f>
        <v>1691.33</v>
      </c>
      <c r="Q5" s="41">
        <f>H5*Dane!$F$14+I5*Dane!$F$15++J5*Dane!$F$17</f>
        <v>255.8</v>
      </c>
      <c r="R5" s="41">
        <f>H5*Dane!$H$14+I5*Dane!$H$15+J5*Dane!$H$16+(H5+I5+J5)*Dane!$C$22</f>
        <v>3683.5199999999995</v>
      </c>
      <c r="S5" s="15">
        <f t="shared" ref="S5:S68" si="5">SUM(N5:R5)</f>
        <v>11309.282739999999</v>
      </c>
      <c r="T5" s="14">
        <f>IF(C5="W",S5*Dane!$D$2,S5*Dane!$H$2)</f>
        <v>2261.8565479999997</v>
      </c>
      <c r="U5" s="14">
        <f t="shared" si="0"/>
        <v>13571.139287999998</v>
      </c>
      <c r="V5" s="14">
        <f>IF(C5="W",S5*Dane!$C$23,S5*Dane!$C$23)</f>
        <v>0</v>
      </c>
      <c r="W5" s="14">
        <f>IF(C5="W",(S5*Dane!$D$3)-V5,(S5*Dane!$H$3)-V5)</f>
        <v>0</v>
      </c>
      <c r="X5" s="14">
        <f t="shared" ref="X5:X68" si="6">SUM(U5:W5)</f>
        <v>13571.139287999998</v>
      </c>
      <c r="Y5" s="14">
        <f t="shared" si="1"/>
        <v>1357.1139287999999</v>
      </c>
      <c r="Z5" s="16">
        <f t="shared" si="2"/>
        <v>2714.2278575999999</v>
      </c>
      <c r="AA5" s="33">
        <f t="shared" si="3"/>
        <v>14928.253216799998</v>
      </c>
      <c r="AB5" s="33">
        <f t="shared" si="4"/>
        <v>16285.367145599997</v>
      </c>
      <c r="AC5" s="61">
        <v>19843</v>
      </c>
      <c r="AD5" s="97">
        <f>AC5*Dane!$D$6</f>
        <v>2976.45</v>
      </c>
      <c r="AE5" s="69">
        <f>AC5*Dane!$D$7</f>
        <v>5952.9</v>
      </c>
      <c r="AF5" s="155">
        <f>AC5*Dane!$D$8</f>
        <v>11905.8</v>
      </c>
      <c r="AG5" s="71"/>
    </row>
    <row r="6" spans="2:33" ht="29.25" customHeight="1">
      <c r="B6" s="10">
        <f>B5+1</f>
        <v>3</v>
      </c>
      <c r="C6" s="10" t="s">
        <v>99</v>
      </c>
      <c r="D6" s="2" t="s">
        <v>897</v>
      </c>
      <c r="E6" s="2" t="s">
        <v>904</v>
      </c>
      <c r="F6" s="55" t="s">
        <v>905</v>
      </c>
      <c r="G6" s="56" t="s">
        <v>906</v>
      </c>
      <c r="H6" s="58"/>
      <c r="I6" s="84">
        <v>49.85</v>
      </c>
      <c r="J6" s="84">
        <v>0.61</v>
      </c>
      <c r="K6" s="84"/>
      <c r="L6" s="84"/>
      <c r="M6" s="84"/>
      <c r="N6" s="32">
        <v>5680.02171</v>
      </c>
      <c r="O6" s="14">
        <v>0</v>
      </c>
      <c r="P6" s="14">
        <f>(H6)*Dane!$C$14+(I6)*Dane!$C$15+(J6)*Dane!$C$16</f>
        <v>1668.23</v>
      </c>
      <c r="Q6" s="41">
        <f>H6*Dane!$F$14+I6*Dane!$F$15++J6*Dane!$F$17</f>
        <v>252.3</v>
      </c>
      <c r="R6" s="41">
        <f>H6*Dane!$H$14+I6*Dane!$H$15+J6*Dane!$H$16+(H6+I6+J6)*Dane!$C$22</f>
        <v>3633.1200000000003</v>
      </c>
      <c r="S6" s="15">
        <f t="shared" si="5"/>
        <v>11233.671710000001</v>
      </c>
      <c r="T6" s="14">
        <f>IF(C6="W",S6*Dane!$D$2,S6*Dane!$H$2)</f>
        <v>2246.7343420000002</v>
      </c>
      <c r="U6" s="14">
        <f t="shared" si="0"/>
        <v>13480.406052</v>
      </c>
      <c r="V6" s="14">
        <f>IF(C6="W",S6*Dane!$C$23,S6*Dane!$C$23)</f>
        <v>0</v>
      </c>
      <c r="W6" s="14">
        <f>IF(C6="W",(S6*Dane!$D$3)-V6,(S6*Dane!$H$3)-V6)</f>
        <v>0</v>
      </c>
      <c r="X6" s="14">
        <f t="shared" si="6"/>
        <v>13480.406052</v>
      </c>
      <c r="Y6" s="14">
        <f t="shared" si="1"/>
        <v>1348.0406052000001</v>
      </c>
      <c r="Z6" s="16">
        <f t="shared" si="2"/>
        <v>2696.0812104000001</v>
      </c>
      <c r="AA6" s="33">
        <f t="shared" si="3"/>
        <v>14828.4466572</v>
      </c>
      <c r="AB6" s="33">
        <f t="shared" si="4"/>
        <v>16176.4872624</v>
      </c>
      <c r="AC6" s="61">
        <v>21182</v>
      </c>
      <c r="AD6" s="97">
        <f>AC6*Dane!$D$6</f>
        <v>3177.2999999999997</v>
      </c>
      <c r="AE6" s="69">
        <f>AC6*Dane!$D$7</f>
        <v>6354.5999999999995</v>
      </c>
      <c r="AF6" s="155">
        <f>AC6*Dane!$D$8</f>
        <v>12709.199999999999</v>
      </c>
      <c r="AG6" s="71"/>
    </row>
    <row r="7" spans="2:33" ht="29.25" customHeight="1">
      <c r="B7" s="10">
        <f>B6+1</f>
        <v>4</v>
      </c>
      <c r="C7" s="10" t="s">
        <v>100</v>
      </c>
      <c r="D7" s="2" t="s">
        <v>897</v>
      </c>
      <c r="E7" s="2" t="s">
        <v>907</v>
      </c>
      <c r="F7" s="55"/>
      <c r="G7" s="56" t="s">
        <v>900</v>
      </c>
      <c r="H7" s="58"/>
      <c r="I7" s="84">
        <v>0</v>
      </c>
      <c r="J7" s="84">
        <v>0</v>
      </c>
      <c r="K7" s="84"/>
      <c r="L7" s="84"/>
      <c r="M7" s="84"/>
      <c r="N7" s="32">
        <v>7730.55</v>
      </c>
      <c r="O7" s="14">
        <v>0</v>
      </c>
      <c r="P7" s="14">
        <f>(H7)*Dane!$C$14+(I7)*Dane!$C$15+(J7)*Dane!$C$16</f>
        <v>0</v>
      </c>
      <c r="Q7" s="41">
        <f>H7*Dane!$F$14+I7*Dane!$F$15++J7*Dane!$F$17</f>
        <v>0</v>
      </c>
      <c r="R7" s="41">
        <f>H7*Dane!$H$14+I7*Dane!$H$15+J7*Dane!$H$16+(H7+I7+J7)*Dane!$C$22</f>
        <v>0</v>
      </c>
      <c r="S7" s="15">
        <f t="shared" si="5"/>
        <v>7730.55</v>
      </c>
      <c r="T7" s="14">
        <f>IF(C7="W",S7*Dane!$D$2,S7*Dane!$H$2)</f>
        <v>1546.1100000000001</v>
      </c>
      <c r="U7" s="14">
        <f t="shared" si="0"/>
        <v>9276.66</v>
      </c>
      <c r="V7" s="14">
        <f>IF(C7="W",S7*Dane!$C$23,S7*Dane!$C$23)</f>
        <v>0</v>
      </c>
      <c r="W7" s="14">
        <f>IF(C7="W",(S7*Dane!$D$3)-V7,(S7*Dane!$H$3)-V7)</f>
        <v>0</v>
      </c>
      <c r="X7" s="14">
        <f t="shared" si="6"/>
        <v>9276.66</v>
      </c>
      <c r="Y7" s="14">
        <f t="shared" si="1"/>
        <v>927.66600000000005</v>
      </c>
      <c r="Z7" s="16">
        <f t="shared" si="2"/>
        <v>1855.3320000000001</v>
      </c>
      <c r="AA7" s="33">
        <f t="shared" si="3"/>
        <v>10204.325999999999</v>
      </c>
      <c r="AB7" s="33">
        <f t="shared" si="4"/>
        <v>11131.992</v>
      </c>
      <c r="AC7" s="61">
        <v>17360</v>
      </c>
      <c r="AD7" s="97"/>
      <c r="AE7" s="69"/>
      <c r="AF7" s="155"/>
      <c r="AG7" s="71"/>
    </row>
    <row r="8" spans="2:33" ht="29.25" customHeight="1">
      <c r="B8" s="10">
        <f t="shared" ref="B8:B71" si="7">B7+1</f>
        <v>5</v>
      </c>
      <c r="C8" s="10" t="s">
        <v>99</v>
      </c>
      <c r="D8" s="2" t="s">
        <v>908</v>
      </c>
      <c r="E8" s="2" t="s">
        <v>909</v>
      </c>
      <c r="F8" s="55" t="s">
        <v>910</v>
      </c>
      <c r="G8" s="56" t="s">
        <v>911</v>
      </c>
      <c r="H8" s="58"/>
      <c r="I8" s="84">
        <v>9.6999999999999993</v>
      </c>
      <c r="J8" s="84">
        <v>0.2</v>
      </c>
      <c r="K8" s="84"/>
      <c r="L8" s="84"/>
      <c r="M8" s="84"/>
      <c r="N8" s="32">
        <v>474.05143500000003</v>
      </c>
      <c r="O8" s="14">
        <v>0</v>
      </c>
      <c r="P8" s="14">
        <f>(H8)*Dane!$C$14+(I8)*Dane!$C$15+(J8)*Dane!$C$16</f>
        <v>327.7</v>
      </c>
      <c r="Q8" s="41">
        <f>H8*Dane!$F$14+I8*Dane!$F$15++J8*Dane!$F$17</f>
        <v>49.5</v>
      </c>
      <c r="R8" s="41">
        <f>H8*Dane!$H$14+I8*Dane!$H$15+J8*Dane!$H$16+(H8+I8+J8)*Dane!$C$22</f>
        <v>712.8</v>
      </c>
      <c r="S8" s="15">
        <f t="shared" si="5"/>
        <v>1564.0514349999999</v>
      </c>
      <c r="T8" s="14">
        <f>IF(C8="W",S8*Dane!$D$2,S8*Dane!$H$2)</f>
        <v>312.81028700000002</v>
      </c>
      <c r="U8" s="14">
        <f t="shared" si="0"/>
        <v>1876.8617219999999</v>
      </c>
      <c r="V8" s="14">
        <f>IF(C8="W",S8*Dane!$C$23,S8*Dane!$C$23)</f>
        <v>0</v>
      </c>
      <c r="W8" s="14">
        <f>IF(C8="W",(S8*Dane!$D$3)-V8,(S8*Dane!$H$3)-V8)</f>
        <v>0</v>
      </c>
      <c r="X8" s="14">
        <f t="shared" si="6"/>
        <v>1876.8617219999999</v>
      </c>
      <c r="Y8" s="14">
        <f t="shared" si="1"/>
        <v>187.68617219999999</v>
      </c>
      <c r="Z8" s="16">
        <f t="shared" si="2"/>
        <v>375.37234439999997</v>
      </c>
      <c r="AA8" s="33">
        <f t="shared" si="3"/>
        <v>2064.5478942</v>
      </c>
      <c r="AB8" s="33">
        <f t="shared" si="4"/>
        <v>2252.2340663999998</v>
      </c>
      <c r="AC8" s="61">
        <v>2577.0577055579997</v>
      </c>
      <c r="AD8" s="97">
        <f>AC8*Dane!$D$6</f>
        <v>386.55865583369996</v>
      </c>
      <c r="AE8" s="69">
        <f>AC8*Dane!$D$7</f>
        <v>773.11731166739992</v>
      </c>
      <c r="AF8" s="155">
        <f>AC8*Dane!$D$8</f>
        <v>1546.2346233347998</v>
      </c>
      <c r="AG8" s="71"/>
    </row>
    <row r="9" spans="2:33" ht="29.25" customHeight="1">
      <c r="B9" s="10">
        <f t="shared" si="7"/>
        <v>6</v>
      </c>
      <c r="C9" s="10" t="s">
        <v>99</v>
      </c>
      <c r="D9" s="2" t="s">
        <v>908</v>
      </c>
      <c r="E9" s="2" t="s">
        <v>912</v>
      </c>
      <c r="F9" s="55" t="s">
        <v>913</v>
      </c>
      <c r="G9" s="56" t="s">
        <v>914</v>
      </c>
      <c r="H9" s="58"/>
      <c r="I9" s="84">
        <v>10.199999999999999</v>
      </c>
      <c r="J9" s="84">
        <v>0.1</v>
      </c>
      <c r="K9" s="84"/>
      <c r="L9" s="84"/>
      <c r="M9" s="84"/>
      <c r="N9" s="32">
        <v>714.11175000000003</v>
      </c>
      <c r="O9" s="14">
        <v>0</v>
      </c>
      <c r="P9" s="14">
        <f>(H9)*Dane!$C$14+(I9)*Dane!$C$15+(J9)*Dane!$C$16</f>
        <v>340.4</v>
      </c>
      <c r="Q9" s="41">
        <f>H9*Dane!$F$14+I9*Dane!$F$15++J9*Dane!$F$17</f>
        <v>51.5</v>
      </c>
      <c r="R9" s="41">
        <f>H9*Dane!$H$14+I9*Dane!$H$15+J9*Dane!$H$16+(H9+I9+J9)*Dane!$C$22</f>
        <v>741.59999999999991</v>
      </c>
      <c r="S9" s="15">
        <f t="shared" si="5"/>
        <v>1847.61175</v>
      </c>
      <c r="T9" s="14">
        <f>IF(C9="W",S9*Dane!$D$2,S9*Dane!$H$2)</f>
        <v>369.52235000000002</v>
      </c>
      <c r="U9" s="14">
        <f t="shared" si="0"/>
        <v>2217.1341000000002</v>
      </c>
      <c r="V9" s="14">
        <f>IF(C9="W",S9*Dane!$C$23,S9*Dane!$C$23)</f>
        <v>0</v>
      </c>
      <c r="W9" s="14">
        <f>IF(C9="W",(S9*Dane!$D$3)-V9,(S9*Dane!$H$3)-V9)</f>
        <v>0</v>
      </c>
      <c r="X9" s="14">
        <f t="shared" si="6"/>
        <v>2217.1341000000002</v>
      </c>
      <c r="Y9" s="14">
        <f t="shared" si="1"/>
        <v>221.71341000000004</v>
      </c>
      <c r="Z9" s="16">
        <f t="shared" si="2"/>
        <v>443.42682000000008</v>
      </c>
      <c r="AA9" s="33">
        <f t="shared" si="3"/>
        <v>2438.8475100000001</v>
      </c>
      <c r="AB9" s="33">
        <f t="shared" si="4"/>
        <v>2660.5609200000004</v>
      </c>
      <c r="AC9" s="61">
        <v>3158</v>
      </c>
      <c r="AD9" s="97">
        <f>AC9*Dane!$D$6</f>
        <v>473.7</v>
      </c>
      <c r="AE9" s="69">
        <f>AC9*Dane!$D$7</f>
        <v>947.4</v>
      </c>
      <c r="AF9" s="155">
        <f>AC9*Dane!$D$8</f>
        <v>1894.8</v>
      </c>
      <c r="AG9" s="71"/>
    </row>
    <row r="10" spans="2:33" ht="29.25" customHeight="1">
      <c r="B10" s="10">
        <f t="shared" si="7"/>
        <v>7</v>
      </c>
      <c r="C10" s="10" t="s">
        <v>99</v>
      </c>
      <c r="D10" s="2" t="s">
        <v>908</v>
      </c>
      <c r="E10" s="2" t="s">
        <v>915</v>
      </c>
      <c r="F10" s="55" t="s">
        <v>916</v>
      </c>
      <c r="G10" s="56"/>
      <c r="H10" s="58"/>
      <c r="I10" s="84">
        <v>10.25</v>
      </c>
      <c r="J10" s="84">
        <v>0.02</v>
      </c>
      <c r="K10" s="84"/>
      <c r="L10" s="84"/>
      <c r="M10" s="84"/>
      <c r="N10" s="32">
        <v>490.67881499999999</v>
      </c>
      <c r="O10" s="14">
        <v>0</v>
      </c>
      <c r="P10" s="14">
        <f>(H10)*Dane!$C$14+(I10)*Dane!$C$15+(J10)*Dane!$C$16</f>
        <v>339.01</v>
      </c>
      <c r="Q10" s="41">
        <f>H10*Dane!$F$14+I10*Dane!$F$15++J10*Dane!$F$17</f>
        <v>51.35</v>
      </c>
      <c r="R10" s="41">
        <f>H10*Dane!$H$14+I10*Dane!$H$15+J10*Dane!$H$16+(H10+I10+J10)*Dane!$C$22</f>
        <v>739.43999999999994</v>
      </c>
      <c r="S10" s="15">
        <f t="shared" si="5"/>
        <v>1620.4788149999999</v>
      </c>
      <c r="T10" s="14">
        <f>IF(C10="W",S10*Dane!$D$2,S10*Dane!$H$2)</f>
        <v>324.09576300000003</v>
      </c>
      <c r="U10" s="14">
        <f t="shared" si="0"/>
        <v>1944.574578</v>
      </c>
      <c r="V10" s="14">
        <f>IF(C10="W",S10*Dane!$C$23,S10*Dane!$C$23)</f>
        <v>0</v>
      </c>
      <c r="W10" s="14">
        <f>IF(C10="W",(S10*Dane!$D$3)-V10,(S10*Dane!$H$3)-V10)</f>
        <v>0</v>
      </c>
      <c r="X10" s="14">
        <f t="shared" si="6"/>
        <v>1944.574578</v>
      </c>
      <c r="Y10" s="14">
        <f t="shared" si="1"/>
        <v>194.45745780000001</v>
      </c>
      <c r="Z10" s="16">
        <f t="shared" si="2"/>
        <v>388.91491560000003</v>
      </c>
      <c r="AA10" s="33">
        <f t="shared" si="3"/>
        <v>2139.0320357999999</v>
      </c>
      <c r="AB10" s="33">
        <f t="shared" si="4"/>
        <v>2333.4894936000001</v>
      </c>
      <c r="AC10" s="61">
        <v>2696.6430813419997</v>
      </c>
      <c r="AD10" s="97">
        <f>AC10*Dane!$D$6</f>
        <v>404.49646220129995</v>
      </c>
      <c r="AE10" s="69">
        <f>AC10*Dane!$D$7</f>
        <v>808.9929244025999</v>
      </c>
      <c r="AF10" s="155">
        <f>AC10*Dane!$D$8</f>
        <v>1617.9858488051998</v>
      </c>
      <c r="AG10" s="71"/>
    </row>
    <row r="11" spans="2:33" ht="29.25" customHeight="1">
      <c r="B11" s="10">
        <f t="shared" si="7"/>
        <v>8</v>
      </c>
      <c r="C11" s="10" t="s">
        <v>99</v>
      </c>
      <c r="D11" s="2" t="s">
        <v>908</v>
      </c>
      <c r="E11" s="2" t="s">
        <v>917</v>
      </c>
      <c r="F11" s="55" t="s">
        <v>918</v>
      </c>
      <c r="G11" s="56"/>
      <c r="H11" s="58"/>
      <c r="I11" s="84">
        <v>11</v>
      </c>
      <c r="J11" s="84">
        <v>0.01</v>
      </c>
      <c r="K11" s="84"/>
      <c r="L11" s="84"/>
      <c r="M11" s="84"/>
      <c r="N11" s="32">
        <v>468.71698500000002</v>
      </c>
      <c r="O11" s="14">
        <v>0</v>
      </c>
      <c r="P11" s="14">
        <f>(H11)*Dane!$C$14+(I11)*Dane!$C$15+(J11)*Dane!$C$16</f>
        <v>363.38</v>
      </c>
      <c r="Q11" s="41">
        <f>H11*Dane!$F$14+I11*Dane!$F$15++J11*Dane!$F$17</f>
        <v>55.05</v>
      </c>
      <c r="R11" s="41">
        <f>H11*Dane!$H$14+I11*Dane!$H$15+J11*Dane!$H$16+(H11+I11+J11)*Dane!$C$22</f>
        <v>792.72</v>
      </c>
      <c r="S11" s="15">
        <f t="shared" si="5"/>
        <v>1679.8669850000001</v>
      </c>
      <c r="T11" s="14">
        <f>IF(C11="W",S11*Dane!$D$2,S11*Dane!$H$2)</f>
        <v>335.97339700000003</v>
      </c>
      <c r="U11" s="14">
        <f t="shared" si="0"/>
        <v>2015.8403820000001</v>
      </c>
      <c r="V11" s="14">
        <f>IF(C11="W",S11*Dane!$C$23,S11*Dane!$C$23)</f>
        <v>0</v>
      </c>
      <c r="W11" s="14">
        <f>IF(C11="W",(S11*Dane!$D$3)-V11,(S11*Dane!$H$3)-V11)</f>
        <v>0</v>
      </c>
      <c r="X11" s="14">
        <f t="shared" si="6"/>
        <v>2015.8403820000001</v>
      </c>
      <c r="Y11" s="14">
        <f t="shared" si="1"/>
        <v>201.58403820000001</v>
      </c>
      <c r="Z11" s="16">
        <f t="shared" si="2"/>
        <v>403.16807640000002</v>
      </c>
      <c r="AA11" s="33">
        <f t="shared" si="3"/>
        <v>2217.4244202</v>
      </c>
      <c r="AB11" s="33">
        <f t="shared" si="4"/>
        <v>2419.0084584000001</v>
      </c>
      <c r="AC11" s="61">
        <v>3515</v>
      </c>
      <c r="AD11" s="97">
        <f>AC11*Dane!$D$6</f>
        <v>527.25</v>
      </c>
      <c r="AE11" s="69">
        <f>AC11*Dane!$D$7</f>
        <v>1054.5</v>
      </c>
      <c r="AF11" s="155">
        <f>AC11*Dane!$D$8</f>
        <v>2109</v>
      </c>
      <c r="AG11" s="71"/>
    </row>
    <row r="12" spans="2:33" ht="29.25" customHeight="1">
      <c r="B12" s="10">
        <f t="shared" si="7"/>
        <v>9</v>
      </c>
      <c r="C12" s="10" t="s">
        <v>99</v>
      </c>
      <c r="D12" s="2" t="s">
        <v>908</v>
      </c>
      <c r="E12" s="2" t="s">
        <v>919</v>
      </c>
      <c r="F12" s="55" t="s">
        <v>920</v>
      </c>
      <c r="G12" s="56"/>
      <c r="H12" s="58"/>
      <c r="I12" s="84">
        <v>12.3</v>
      </c>
      <c r="J12" s="84">
        <v>0.02</v>
      </c>
      <c r="K12" s="84"/>
      <c r="L12" s="84"/>
      <c r="M12" s="84"/>
      <c r="N12" s="32">
        <v>515.06631000000004</v>
      </c>
      <c r="O12" s="14">
        <v>0</v>
      </c>
      <c r="P12" s="14">
        <f>(H12)*Dane!$C$14+(I12)*Dane!$C$15+(J12)*Dane!$C$16</f>
        <v>406.66</v>
      </c>
      <c r="Q12" s="41">
        <f>H12*Dane!$F$14+I12*Dane!$F$15++J12*Dane!$F$17</f>
        <v>61.6</v>
      </c>
      <c r="R12" s="41">
        <f>H12*Dane!$H$14+I12*Dane!$H$15+J12*Dane!$H$16+(H12+I12+J12)*Dane!$C$22</f>
        <v>887.04000000000019</v>
      </c>
      <c r="S12" s="15">
        <f t="shared" si="5"/>
        <v>1870.3663100000003</v>
      </c>
      <c r="T12" s="14">
        <f>IF(C12="W",S12*Dane!$D$2,S12*Dane!$H$2)</f>
        <v>374.07326200000011</v>
      </c>
      <c r="U12" s="14">
        <f t="shared" si="0"/>
        <v>2244.4395720000002</v>
      </c>
      <c r="V12" s="14">
        <f>IF(C12="W",S12*Dane!$C$23,S12*Dane!$C$23)</f>
        <v>0</v>
      </c>
      <c r="W12" s="14">
        <f>IF(C12="W",(S12*Dane!$D$3)-V12,(S12*Dane!$H$3)-V12)</f>
        <v>0</v>
      </c>
      <c r="X12" s="14">
        <f t="shared" si="6"/>
        <v>2244.4395720000002</v>
      </c>
      <c r="Y12" s="14">
        <f t="shared" si="1"/>
        <v>224.44395720000003</v>
      </c>
      <c r="Z12" s="16">
        <f t="shared" si="2"/>
        <v>448.88791440000006</v>
      </c>
      <c r="AA12" s="33">
        <f t="shared" si="3"/>
        <v>2468.8835292000003</v>
      </c>
      <c r="AB12" s="33">
        <f t="shared" si="4"/>
        <v>2693.3274864000005</v>
      </c>
      <c r="AC12" s="61">
        <v>3564</v>
      </c>
      <c r="AD12" s="97">
        <f>AC12*Dane!$D$6</f>
        <v>534.6</v>
      </c>
      <c r="AE12" s="69">
        <f>AC12*Dane!$D$7</f>
        <v>1069.2</v>
      </c>
      <c r="AF12" s="155">
        <f>AC12*Dane!$D$8</f>
        <v>2138.4</v>
      </c>
      <c r="AG12" s="71"/>
    </row>
    <row r="13" spans="2:33" ht="29.25" customHeight="1">
      <c r="B13" s="10">
        <f t="shared" si="7"/>
        <v>10</v>
      </c>
      <c r="C13" s="10" t="s">
        <v>99</v>
      </c>
      <c r="D13" s="2" t="s">
        <v>908</v>
      </c>
      <c r="E13" s="2" t="s">
        <v>921</v>
      </c>
      <c r="F13" s="55"/>
      <c r="G13" s="56" t="s">
        <v>922</v>
      </c>
      <c r="H13" s="58"/>
      <c r="I13" s="84">
        <v>6</v>
      </c>
      <c r="J13" s="84">
        <v>1</v>
      </c>
      <c r="K13" s="84"/>
      <c r="L13" s="84"/>
      <c r="M13" s="84"/>
      <c r="N13" s="32">
        <v>504.21623999999997</v>
      </c>
      <c r="O13" s="14">
        <v>0</v>
      </c>
      <c r="P13" s="14">
        <f>(H13)*Dane!$C$14+(I13)*Dane!$C$15+(J13)*Dane!$C$16</f>
        <v>236</v>
      </c>
      <c r="Q13" s="41">
        <f>H13*Dane!$F$14+I13*Dane!$F$15++J13*Dane!$F$17</f>
        <v>35</v>
      </c>
      <c r="R13" s="41">
        <f>H13*Dane!$H$14+I13*Dane!$H$15+J13*Dane!$H$16+(H13+I13+J13)*Dane!$C$22</f>
        <v>504</v>
      </c>
      <c r="S13" s="15">
        <f t="shared" si="5"/>
        <v>1279.21624</v>
      </c>
      <c r="T13" s="14">
        <f>IF(C13="W",S13*Dane!$D$2,S13*Dane!$H$2)</f>
        <v>255.84324800000002</v>
      </c>
      <c r="U13" s="14">
        <f t="shared" si="0"/>
        <v>1535.0594879999999</v>
      </c>
      <c r="V13" s="14">
        <f>IF(C13="W",S13*Dane!$C$23,S13*Dane!$C$23)</f>
        <v>0</v>
      </c>
      <c r="W13" s="14">
        <f>IF(C13="W",(S13*Dane!$D$3)-V13,(S13*Dane!$H$3)-V13)</f>
        <v>0</v>
      </c>
      <c r="X13" s="14">
        <f t="shared" si="6"/>
        <v>1535.0594879999999</v>
      </c>
      <c r="Y13" s="14">
        <f t="shared" si="1"/>
        <v>153.5059488</v>
      </c>
      <c r="Z13" s="16">
        <f t="shared" si="2"/>
        <v>307.0118976</v>
      </c>
      <c r="AA13" s="33">
        <f t="shared" si="3"/>
        <v>1688.5654367999998</v>
      </c>
      <c r="AB13" s="33">
        <f t="shared" si="4"/>
        <v>1842.0713855999998</v>
      </c>
      <c r="AC13" s="49" t="s">
        <v>1776</v>
      </c>
      <c r="AD13" s="97"/>
      <c r="AE13" s="69"/>
      <c r="AF13" s="155"/>
      <c r="AG13" s="71"/>
    </row>
    <row r="14" spans="2:33" ht="29.25" customHeight="1">
      <c r="B14" s="10">
        <f t="shared" si="7"/>
        <v>11</v>
      </c>
      <c r="C14" s="10" t="s">
        <v>99</v>
      </c>
      <c r="D14" s="2" t="s">
        <v>908</v>
      </c>
      <c r="E14" s="2" t="s">
        <v>923</v>
      </c>
      <c r="F14" s="55"/>
      <c r="G14" s="56" t="s">
        <v>924</v>
      </c>
      <c r="H14" s="58"/>
      <c r="I14" s="84">
        <v>5.5</v>
      </c>
      <c r="J14" s="84">
        <v>1</v>
      </c>
      <c r="K14" s="84"/>
      <c r="L14" s="84"/>
      <c r="M14" s="84"/>
      <c r="N14" s="32">
        <v>457.36366500000003</v>
      </c>
      <c r="O14" s="14">
        <v>0</v>
      </c>
      <c r="P14" s="14">
        <f>(H14)*Dane!$C$14+(I14)*Dane!$C$15+(J14)*Dane!$C$16</f>
        <v>219.5</v>
      </c>
      <c r="Q14" s="41">
        <f>H14*Dane!$F$14+I14*Dane!$F$15++J14*Dane!$F$17</f>
        <v>32.5</v>
      </c>
      <c r="R14" s="41">
        <f>H14*Dane!$H$14+I14*Dane!$H$15+J14*Dane!$H$16+(H14+I14+J14)*Dane!$C$22</f>
        <v>468</v>
      </c>
      <c r="S14" s="15">
        <f t="shared" si="5"/>
        <v>1177.3636650000001</v>
      </c>
      <c r="T14" s="14">
        <f>IF(C14="W",S14*Dane!$D$2,S14*Dane!$H$2)</f>
        <v>235.47273300000003</v>
      </c>
      <c r="U14" s="14">
        <f t="shared" si="0"/>
        <v>1412.8363980000001</v>
      </c>
      <c r="V14" s="14">
        <f>IF(C14="W",S14*Dane!$C$23,S14*Dane!$C$23)</f>
        <v>0</v>
      </c>
      <c r="W14" s="14">
        <f>IF(C14="W",(S14*Dane!$D$3)-V14,(S14*Dane!$H$3)-V14)</f>
        <v>0</v>
      </c>
      <c r="X14" s="14">
        <f t="shared" si="6"/>
        <v>1412.8363980000001</v>
      </c>
      <c r="Y14" s="14">
        <f t="shared" si="1"/>
        <v>141.28363980000003</v>
      </c>
      <c r="Z14" s="16">
        <f t="shared" si="2"/>
        <v>282.56727960000006</v>
      </c>
      <c r="AA14" s="33">
        <f t="shared" si="3"/>
        <v>1554.1200378000001</v>
      </c>
      <c r="AB14" s="33">
        <f t="shared" si="4"/>
        <v>1695.4036776000003</v>
      </c>
      <c r="AC14" s="49" t="s">
        <v>1776</v>
      </c>
      <c r="AD14" s="97"/>
      <c r="AE14" s="69"/>
      <c r="AF14" s="155"/>
      <c r="AG14" s="71"/>
    </row>
    <row r="15" spans="2:33" ht="29.25" customHeight="1">
      <c r="B15" s="10">
        <f t="shared" si="7"/>
        <v>12</v>
      </c>
      <c r="C15" s="10" t="s">
        <v>99</v>
      </c>
      <c r="D15" s="2" t="s">
        <v>908</v>
      </c>
      <c r="E15" s="2" t="s">
        <v>925</v>
      </c>
      <c r="F15" s="55"/>
      <c r="G15" s="56" t="s">
        <v>926</v>
      </c>
      <c r="H15" s="58"/>
      <c r="I15" s="84">
        <v>4</v>
      </c>
      <c r="J15" s="84">
        <v>0.5</v>
      </c>
      <c r="K15" s="84"/>
      <c r="L15" s="84"/>
      <c r="M15" s="84"/>
      <c r="N15" s="32">
        <v>355.33476000000002</v>
      </c>
      <c r="O15" s="14">
        <v>0</v>
      </c>
      <c r="P15" s="14">
        <f>(H15)*Dane!$C$14+(I15)*Dane!$C$15+(J15)*Dane!$C$16</f>
        <v>151</v>
      </c>
      <c r="Q15" s="41">
        <f>H15*Dane!$F$14+I15*Dane!$F$15++J15*Dane!$F$17</f>
        <v>22.5</v>
      </c>
      <c r="R15" s="41">
        <f>H15*Dane!$H$14+I15*Dane!$H$15+J15*Dane!$H$16+(H15+I15+J15)*Dane!$C$22</f>
        <v>324</v>
      </c>
      <c r="S15" s="15">
        <f t="shared" si="5"/>
        <v>852.83475999999996</v>
      </c>
      <c r="T15" s="14">
        <f>IF(C15="W",S15*Dane!$D$2,S15*Dane!$H$2)</f>
        <v>170.56695200000001</v>
      </c>
      <c r="U15" s="14">
        <f t="shared" si="0"/>
        <v>1023.401712</v>
      </c>
      <c r="V15" s="14">
        <f>IF(C15="W",S15*Dane!$C$23,S15*Dane!$C$23)</f>
        <v>0</v>
      </c>
      <c r="W15" s="14">
        <f>IF(C15="W",(S15*Dane!$D$3)-V15,(S15*Dane!$H$3)-V15)</f>
        <v>0</v>
      </c>
      <c r="X15" s="14">
        <f t="shared" si="6"/>
        <v>1023.401712</v>
      </c>
      <c r="Y15" s="14">
        <f t="shared" si="1"/>
        <v>102.3401712</v>
      </c>
      <c r="Z15" s="16">
        <f t="shared" si="2"/>
        <v>204.6803424</v>
      </c>
      <c r="AA15" s="33">
        <f t="shared" si="3"/>
        <v>1125.7418832000001</v>
      </c>
      <c r="AB15" s="33">
        <f t="shared" si="4"/>
        <v>1228.0820544000001</v>
      </c>
      <c r="AC15" s="49" t="s">
        <v>1776</v>
      </c>
      <c r="AD15" s="97"/>
      <c r="AE15" s="69"/>
      <c r="AF15" s="155"/>
      <c r="AG15" s="71"/>
    </row>
    <row r="16" spans="2:33" ht="29.25" customHeight="1">
      <c r="B16" s="10">
        <f t="shared" si="7"/>
        <v>13</v>
      </c>
      <c r="C16" s="10" t="s">
        <v>99</v>
      </c>
      <c r="D16" s="2" t="s">
        <v>908</v>
      </c>
      <c r="E16" s="2" t="s">
        <v>927</v>
      </c>
      <c r="F16" s="55"/>
      <c r="G16" s="56" t="s">
        <v>928</v>
      </c>
      <c r="H16" s="58"/>
      <c r="I16" s="84">
        <v>7</v>
      </c>
      <c r="J16" s="84">
        <v>0.5</v>
      </c>
      <c r="K16" s="84"/>
      <c r="L16" s="84"/>
      <c r="M16" s="84"/>
      <c r="N16" s="32">
        <v>437.38463999999999</v>
      </c>
      <c r="O16" s="14">
        <v>0</v>
      </c>
      <c r="P16" s="14">
        <f>(H16)*Dane!$C$14+(I16)*Dane!$C$15+(J16)*Dane!$C$16</f>
        <v>250</v>
      </c>
      <c r="Q16" s="41">
        <f>H16*Dane!$F$14+I16*Dane!$F$15++J16*Dane!$F$17</f>
        <v>37.5</v>
      </c>
      <c r="R16" s="41">
        <f>H16*Dane!$H$14+I16*Dane!$H$15+J16*Dane!$H$16+(H16+I16+J16)*Dane!$C$22</f>
        <v>540</v>
      </c>
      <c r="S16" s="15">
        <f t="shared" si="5"/>
        <v>1264.88464</v>
      </c>
      <c r="T16" s="14">
        <f>IF(C16="W",S16*Dane!$D$2,S16*Dane!$H$2)</f>
        <v>252.97692800000002</v>
      </c>
      <c r="U16" s="14">
        <f t="shared" si="0"/>
        <v>1517.861568</v>
      </c>
      <c r="V16" s="14">
        <f>IF(C16="W",S16*Dane!$C$23,S16*Dane!$C$23)</f>
        <v>0</v>
      </c>
      <c r="W16" s="14">
        <f>IF(C16="W",(S16*Dane!$D$3)-V16,(S16*Dane!$H$3)-V16)</f>
        <v>0</v>
      </c>
      <c r="X16" s="14">
        <f t="shared" si="6"/>
        <v>1517.861568</v>
      </c>
      <c r="Y16" s="14">
        <f t="shared" si="1"/>
        <v>151.78615680000001</v>
      </c>
      <c r="Z16" s="16">
        <f t="shared" si="2"/>
        <v>303.57231360000003</v>
      </c>
      <c r="AA16" s="33">
        <f t="shared" si="3"/>
        <v>1669.6477248000001</v>
      </c>
      <c r="AB16" s="33">
        <f t="shared" si="4"/>
        <v>1821.4338815999999</v>
      </c>
      <c r="AC16" s="49" t="s">
        <v>1776</v>
      </c>
      <c r="AD16" s="97"/>
      <c r="AE16" s="69"/>
      <c r="AF16" s="155"/>
      <c r="AG16" s="71"/>
    </row>
    <row r="17" spans="2:33" ht="29.25" customHeight="1">
      <c r="B17" s="10">
        <f t="shared" si="7"/>
        <v>14</v>
      </c>
      <c r="C17" s="10" t="s">
        <v>99</v>
      </c>
      <c r="D17" s="2" t="s">
        <v>908</v>
      </c>
      <c r="E17" s="2" t="s">
        <v>929</v>
      </c>
      <c r="F17" s="55"/>
      <c r="G17" s="56" t="s">
        <v>930</v>
      </c>
      <c r="H17" s="58"/>
      <c r="I17" s="84">
        <v>3</v>
      </c>
      <c r="J17" s="84">
        <v>0.5</v>
      </c>
      <c r="K17" s="84"/>
      <c r="L17" s="84"/>
      <c r="M17" s="84"/>
      <c r="N17" s="32">
        <v>262.06240500000001</v>
      </c>
      <c r="O17" s="14">
        <v>0</v>
      </c>
      <c r="P17" s="14">
        <f>(H17)*Dane!$C$14+(I17)*Dane!$C$15+(J17)*Dane!$C$16</f>
        <v>118</v>
      </c>
      <c r="Q17" s="41">
        <f>H17*Dane!$F$14+I17*Dane!$F$15++J17*Dane!$F$17</f>
        <v>17.5</v>
      </c>
      <c r="R17" s="41">
        <f>H17*Dane!$H$14+I17*Dane!$H$15+J17*Dane!$H$16+(H17+I17+J17)*Dane!$C$22</f>
        <v>252</v>
      </c>
      <c r="S17" s="15">
        <f t="shared" si="5"/>
        <v>649.56240500000001</v>
      </c>
      <c r="T17" s="14">
        <f>IF(C17="W",S17*Dane!$D$2,S17*Dane!$H$2)</f>
        <v>129.91248100000001</v>
      </c>
      <c r="U17" s="14">
        <f t="shared" si="0"/>
        <v>779.47488599999997</v>
      </c>
      <c r="V17" s="14">
        <f>IF(C17="W",S17*Dane!$C$23,S17*Dane!$C$23)</f>
        <v>0</v>
      </c>
      <c r="W17" s="14">
        <f>IF(C17="W",(S17*Dane!$D$3)-V17,(S17*Dane!$H$3)-V17)</f>
        <v>0</v>
      </c>
      <c r="X17" s="14">
        <f t="shared" si="6"/>
        <v>779.47488599999997</v>
      </c>
      <c r="Y17" s="14">
        <f t="shared" si="1"/>
        <v>77.9474886</v>
      </c>
      <c r="Z17" s="16">
        <f t="shared" si="2"/>
        <v>155.8949772</v>
      </c>
      <c r="AA17" s="33">
        <f t="shared" si="3"/>
        <v>857.42237460000001</v>
      </c>
      <c r="AB17" s="33">
        <f t="shared" si="4"/>
        <v>935.36986319999994</v>
      </c>
      <c r="AC17" s="61">
        <v>1316</v>
      </c>
      <c r="AD17" s="97">
        <f>AC17*Dane!$D$6</f>
        <v>197.4</v>
      </c>
      <c r="AE17" s="69">
        <f>AC17*Dane!$D$7</f>
        <v>394.8</v>
      </c>
      <c r="AF17" s="155">
        <f>AC17*Dane!$D$8</f>
        <v>789.6</v>
      </c>
      <c r="AG17" s="71"/>
    </row>
    <row r="18" spans="2:33" ht="29.25" customHeight="1">
      <c r="B18" s="10">
        <f t="shared" si="7"/>
        <v>15</v>
      </c>
      <c r="C18" s="10" t="s">
        <v>99</v>
      </c>
      <c r="D18" s="2" t="s">
        <v>908</v>
      </c>
      <c r="E18" s="2" t="s">
        <v>931</v>
      </c>
      <c r="F18" s="55"/>
      <c r="G18" s="56" t="s">
        <v>930</v>
      </c>
      <c r="H18" s="58"/>
      <c r="I18" s="84">
        <v>3.5</v>
      </c>
      <c r="J18" s="84">
        <v>1</v>
      </c>
      <c r="K18" s="84"/>
      <c r="L18" s="84"/>
      <c r="M18" s="84"/>
      <c r="N18" s="32">
        <v>249.279855</v>
      </c>
      <c r="O18" s="14">
        <v>0</v>
      </c>
      <c r="P18" s="14">
        <f>(H18)*Dane!$C$14+(I18)*Dane!$C$15+(J18)*Dane!$C$16</f>
        <v>153.5</v>
      </c>
      <c r="Q18" s="41">
        <f>H18*Dane!$F$14+I18*Dane!$F$15++J18*Dane!$F$17</f>
        <v>22.5</v>
      </c>
      <c r="R18" s="41">
        <f>H18*Dane!$H$14+I18*Dane!$H$15+J18*Dane!$H$16+(H18+I18+J18)*Dane!$C$22</f>
        <v>324</v>
      </c>
      <c r="S18" s="15">
        <f t="shared" si="5"/>
        <v>749.279855</v>
      </c>
      <c r="T18" s="14">
        <f>IF(C18="W",S18*Dane!$D$2,S18*Dane!$H$2)</f>
        <v>149.85597100000001</v>
      </c>
      <c r="U18" s="14">
        <f t="shared" si="0"/>
        <v>899.13582599999995</v>
      </c>
      <c r="V18" s="14">
        <f>IF(C18="W",S18*Dane!$C$23,S18*Dane!$C$23)</f>
        <v>0</v>
      </c>
      <c r="W18" s="14">
        <f>IF(C18="W",(S18*Dane!$D$3)-V18,(S18*Dane!$H$3)-V18)</f>
        <v>0</v>
      </c>
      <c r="X18" s="14">
        <f t="shared" si="6"/>
        <v>899.13582599999995</v>
      </c>
      <c r="Y18" s="14">
        <f t="shared" si="1"/>
        <v>89.913582599999998</v>
      </c>
      <c r="Z18" s="16">
        <f t="shared" si="2"/>
        <v>179.8271652</v>
      </c>
      <c r="AA18" s="33">
        <f t="shared" si="3"/>
        <v>989.04940859999999</v>
      </c>
      <c r="AB18" s="33">
        <f t="shared" si="4"/>
        <v>1078.9629912</v>
      </c>
      <c r="AC18" s="61">
        <v>1458</v>
      </c>
      <c r="AD18" s="97">
        <f>AC18*Dane!$D$6</f>
        <v>218.7</v>
      </c>
      <c r="AE18" s="69">
        <f>AC18*Dane!$D$7</f>
        <v>437.4</v>
      </c>
      <c r="AF18" s="155">
        <f>AC18*Dane!$D$8</f>
        <v>874.8</v>
      </c>
      <c r="AG18" s="71"/>
    </row>
    <row r="19" spans="2:33" ht="29.25" customHeight="1">
      <c r="B19" s="10">
        <f t="shared" si="7"/>
        <v>16</v>
      </c>
      <c r="C19" s="10" t="s">
        <v>99</v>
      </c>
      <c r="D19" s="2" t="s">
        <v>908</v>
      </c>
      <c r="E19" s="2" t="s">
        <v>932</v>
      </c>
      <c r="F19" s="55"/>
      <c r="G19" s="56" t="s">
        <v>930</v>
      </c>
      <c r="H19" s="58"/>
      <c r="I19" s="84">
        <v>3.5</v>
      </c>
      <c r="J19" s="84">
        <v>1</v>
      </c>
      <c r="K19" s="84"/>
      <c r="L19" s="84"/>
      <c r="M19" s="84"/>
      <c r="N19" s="32">
        <v>250.35681</v>
      </c>
      <c r="O19" s="14">
        <v>0</v>
      </c>
      <c r="P19" s="14">
        <f>(H19)*Dane!$C$14+(I19)*Dane!$C$15+(J19)*Dane!$C$16</f>
        <v>153.5</v>
      </c>
      <c r="Q19" s="41">
        <f>H19*Dane!$F$14+I19*Dane!$F$15++J19*Dane!$F$17</f>
        <v>22.5</v>
      </c>
      <c r="R19" s="41">
        <f>H19*Dane!$H$14+I19*Dane!$H$15+J19*Dane!$H$16+(H19+I19+J19)*Dane!$C$22</f>
        <v>324</v>
      </c>
      <c r="S19" s="15">
        <f t="shared" si="5"/>
        <v>750.35681</v>
      </c>
      <c r="T19" s="14">
        <f>IF(C19="W",S19*Dane!$D$2,S19*Dane!$H$2)</f>
        <v>150.07136199999999</v>
      </c>
      <c r="U19" s="14">
        <f t="shared" si="0"/>
        <v>900.42817200000002</v>
      </c>
      <c r="V19" s="14">
        <f>IF(C19="W",S19*Dane!$C$23,S19*Dane!$C$23)</f>
        <v>0</v>
      </c>
      <c r="W19" s="14">
        <f>IF(C19="W",(S19*Dane!$D$3)-V19,(S19*Dane!$H$3)-V19)</f>
        <v>0</v>
      </c>
      <c r="X19" s="14">
        <f t="shared" si="6"/>
        <v>900.42817200000002</v>
      </c>
      <c r="Y19" s="14">
        <f t="shared" si="1"/>
        <v>90.042817200000002</v>
      </c>
      <c r="Z19" s="16">
        <f t="shared" si="2"/>
        <v>180.0856344</v>
      </c>
      <c r="AA19" s="33">
        <f t="shared" si="3"/>
        <v>990.47098920000008</v>
      </c>
      <c r="AB19" s="33">
        <f t="shared" si="4"/>
        <v>1080.5138064</v>
      </c>
      <c r="AC19" s="61">
        <v>1458</v>
      </c>
      <c r="AD19" s="97">
        <f>AC19*Dane!$D$6</f>
        <v>218.7</v>
      </c>
      <c r="AE19" s="69">
        <f>AC19*Dane!$D$7</f>
        <v>437.4</v>
      </c>
      <c r="AF19" s="155">
        <f>AC19*Dane!$D$8</f>
        <v>874.8</v>
      </c>
      <c r="AG19" s="71"/>
    </row>
    <row r="20" spans="2:33" ht="29.25" customHeight="1">
      <c r="B20" s="10">
        <f t="shared" si="7"/>
        <v>17</v>
      </c>
      <c r="C20" s="10" t="s">
        <v>99</v>
      </c>
      <c r="D20" s="2" t="s">
        <v>908</v>
      </c>
      <c r="E20" s="2" t="s">
        <v>933</v>
      </c>
      <c r="F20" s="55"/>
      <c r="G20" s="56" t="s">
        <v>934</v>
      </c>
      <c r="H20" s="58"/>
      <c r="I20" s="84">
        <v>6</v>
      </c>
      <c r="J20" s="84">
        <v>1</v>
      </c>
      <c r="K20" s="84"/>
      <c r="L20" s="84"/>
      <c r="M20" s="84"/>
      <c r="N20" s="32">
        <v>379.75245000000001</v>
      </c>
      <c r="O20" s="14">
        <v>0</v>
      </c>
      <c r="P20" s="14">
        <f>(H20)*Dane!$C$14+(I20)*Dane!$C$15+(J20)*Dane!$C$16</f>
        <v>236</v>
      </c>
      <c r="Q20" s="41">
        <f>H20*Dane!$F$14+I20*Dane!$F$15++J20*Dane!$F$17</f>
        <v>35</v>
      </c>
      <c r="R20" s="41">
        <f>H20*Dane!$H$14+I20*Dane!$H$15+J20*Dane!$H$16+(H20+I20+J20)*Dane!$C$22</f>
        <v>504</v>
      </c>
      <c r="S20" s="15">
        <f t="shared" si="5"/>
        <v>1154.75245</v>
      </c>
      <c r="T20" s="14">
        <f>IF(C20="W",S20*Dane!$D$2,S20*Dane!$H$2)</f>
        <v>230.95049</v>
      </c>
      <c r="U20" s="14">
        <f t="shared" si="0"/>
        <v>1385.7029399999999</v>
      </c>
      <c r="V20" s="14">
        <f>IF(C20="W",S20*Dane!$C$23,S20*Dane!$C$23)</f>
        <v>0</v>
      </c>
      <c r="W20" s="14">
        <f>IF(C20="W",(S20*Dane!$D$3)-V20,(S20*Dane!$H$3)-V20)</f>
        <v>0</v>
      </c>
      <c r="X20" s="14">
        <f t="shared" si="6"/>
        <v>1385.7029399999999</v>
      </c>
      <c r="Y20" s="14">
        <f t="shared" si="1"/>
        <v>138.57029399999999</v>
      </c>
      <c r="Z20" s="16">
        <f t="shared" si="2"/>
        <v>277.14058799999998</v>
      </c>
      <c r="AA20" s="33">
        <f t="shared" si="3"/>
        <v>1524.2732339999998</v>
      </c>
      <c r="AB20" s="33">
        <f t="shared" si="4"/>
        <v>1662.8435279999999</v>
      </c>
      <c r="AC20" s="61">
        <v>2488</v>
      </c>
      <c r="AD20" s="97">
        <f>AC20*Dane!$D$6</f>
        <v>373.2</v>
      </c>
      <c r="AE20" s="69">
        <f>AC20*Dane!$D$7</f>
        <v>746.4</v>
      </c>
      <c r="AF20" s="155">
        <f>AC20*Dane!$D$8</f>
        <v>1492.8</v>
      </c>
      <c r="AG20" s="71"/>
    </row>
    <row r="21" spans="2:33" ht="29.25" customHeight="1">
      <c r="B21" s="10">
        <f t="shared" si="7"/>
        <v>18</v>
      </c>
      <c r="C21" s="10" t="s">
        <v>99</v>
      </c>
      <c r="D21" s="2" t="s">
        <v>908</v>
      </c>
      <c r="E21" s="2" t="s">
        <v>935</v>
      </c>
      <c r="F21" s="55"/>
      <c r="G21" s="56" t="s">
        <v>936</v>
      </c>
      <c r="H21" s="58"/>
      <c r="I21" s="84">
        <v>3.5</v>
      </c>
      <c r="J21" s="84">
        <v>1</v>
      </c>
      <c r="K21" s="84"/>
      <c r="L21" s="84"/>
      <c r="M21" s="84"/>
      <c r="N21" s="32">
        <v>250.246095</v>
      </c>
      <c r="O21" s="14">
        <v>0</v>
      </c>
      <c r="P21" s="14">
        <f>(H21)*Dane!$C$14+(I21)*Dane!$C$15+(J21)*Dane!$C$16</f>
        <v>153.5</v>
      </c>
      <c r="Q21" s="41">
        <f>H21*Dane!$F$14+I21*Dane!$F$15++J21*Dane!$F$17</f>
        <v>22.5</v>
      </c>
      <c r="R21" s="41">
        <f>H21*Dane!$H$14+I21*Dane!$H$15+J21*Dane!$H$16+(H21+I21+J21)*Dane!$C$22</f>
        <v>324</v>
      </c>
      <c r="S21" s="15">
        <f t="shared" si="5"/>
        <v>750.24609499999997</v>
      </c>
      <c r="T21" s="14">
        <f>IF(C21="W",S21*Dane!$D$2,S21*Dane!$H$2)</f>
        <v>150.04921899999999</v>
      </c>
      <c r="U21" s="14">
        <f t="shared" si="0"/>
        <v>900.29531399999996</v>
      </c>
      <c r="V21" s="14">
        <f>IF(C21="W",S21*Dane!$C$23,S21*Dane!$C$23)</f>
        <v>0</v>
      </c>
      <c r="W21" s="14">
        <f>IF(C21="W",(S21*Dane!$D$3)-V21,(S21*Dane!$H$3)-V21)</f>
        <v>0</v>
      </c>
      <c r="X21" s="14">
        <f t="shared" si="6"/>
        <v>900.29531399999996</v>
      </c>
      <c r="Y21" s="14">
        <f t="shared" si="1"/>
        <v>90.029531399999996</v>
      </c>
      <c r="Z21" s="16">
        <f t="shared" si="2"/>
        <v>180.05906279999999</v>
      </c>
      <c r="AA21" s="33">
        <f t="shared" si="3"/>
        <v>990.32484539999996</v>
      </c>
      <c r="AB21" s="33">
        <f t="shared" si="4"/>
        <v>1080.3543768</v>
      </c>
      <c r="AC21" s="61">
        <v>1964</v>
      </c>
      <c r="AD21" s="97">
        <f>AC21*Dane!$D$6</f>
        <v>294.59999999999997</v>
      </c>
      <c r="AE21" s="69">
        <f>AC21*Dane!$D$7</f>
        <v>589.19999999999993</v>
      </c>
      <c r="AF21" s="155">
        <f>AC21*Dane!$D$8</f>
        <v>1178.3999999999999</v>
      </c>
      <c r="AG21" s="71"/>
    </row>
    <row r="22" spans="2:33" ht="29.25" customHeight="1">
      <c r="B22" s="10">
        <f t="shared" si="7"/>
        <v>19</v>
      </c>
      <c r="C22" s="10" t="s">
        <v>99</v>
      </c>
      <c r="D22" s="2" t="s">
        <v>908</v>
      </c>
      <c r="E22" s="2" t="s">
        <v>937</v>
      </c>
      <c r="F22" s="55"/>
      <c r="G22" s="56" t="s">
        <v>936</v>
      </c>
      <c r="H22" s="58"/>
      <c r="I22" s="84">
        <v>5</v>
      </c>
      <c r="J22" s="84">
        <v>1</v>
      </c>
      <c r="K22" s="84"/>
      <c r="L22" s="84"/>
      <c r="M22" s="84"/>
      <c r="N22" s="32">
        <v>285.32262000000003</v>
      </c>
      <c r="O22" s="14">
        <v>0</v>
      </c>
      <c r="P22" s="14">
        <f>(H22)*Dane!$C$14+(I22)*Dane!$C$15+(J22)*Dane!$C$16</f>
        <v>203</v>
      </c>
      <c r="Q22" s="41">
        <f>H22*Dane!$F$14+I22*Dane!$F$15++J22*Dane!$F$17</f>
        <v>30</v>
      </c>
      <c r="R22" s="41">
        <f>H22*Dane!$H$14+I22*Dane!$H$15+J22*Dane!$H$16+(H22+I22+J22)*Dane!$C$22</f>
        <v>432</v>
      </c>
      <c r="S22" s="15">
        <f t="shared" si="5"/>
        <v>950.32262000000003</v>
      </c>
      <c r="T22" s="14">
        <f>IF(C22="W",S22*Dane!$D$2,S22*Dane!$H$2)</f>
        <v>190.06452400000001</v>
      </c>
      <c r="U22" s="14">
        <f t="shared" si="0"/>
        <v>1140.387144</v>
      </c>
      <c r="V22" s="14">
        <f>IF(C22="W",S22*Dane!$C$23,S22*Dane!$C$23)</f>
        <v>0</v>
      </c>
      <c r="W22" s="14">
        <f>IF(C22="W",(S22*Dane!$D$3)-V22,(S22*Dane!$H$3)-V22)</f>
        <v>0</v>
      </c>
      <c r="X22" s="14">
        <f t="shared" si="6"/>
        <v>1140.387144</v>
      </c>
      <c r="Y22" s="14">
        <f t="shared" si="1"/>
        <v>114.0387144</v>
      </c>
      <c r="Z22" s="16">
        <f t="shared" si="2"/>
        <v>228.07742880000001</v>
      </c>
      <c r="AA22" s="33">
        <f t="shared" si="3"/>
        <v>1254.4258583999999</v>
      </c>
      <c r="AB22" s="33">
        <f t="shared" si="4"/>
        <v>1368.4645728</v>
      </c>
      <c r="AC22" s="61">
        <v>1876</v>
      </c>
      <c r="AD22" s="97">
        <f>AC22*Dane!$D$6</f>
        <v>281.39999999999998</v>
      </c>
      <c r="AE22" s="69">
        <f>AC22*Dane!$D$7</f>
        <v>562.79999999999995</v>
      </c>
      <c r="AF22" s="155">
        <f>AC22*Dane!$D$8</f>
        <v>1125.5999999999999</v>
      </c>
      <c r="AG22" s="71"/>
    </row>
    <row r="23" spans="2:33" ht="29.25" customHeight="1">
      <c r="B23" s="10">
        <f t="shared" si="7"/>
        <v>20</v>
      </c>
      <c r="C23" s="10" t="s">
        <v>99</v>
      </c>
      <c r="D23" s="2" t="s">
        <v>1820</v>
      </c>
      <c r="E23" s="2" t="s">
        <v>1819</v>
      </c>
      <c r="F23" s="55" t="s">
        <v>1818</v>
      </c>
      <c r="G23" s="56"/>
      <c r="H23" s="58"/>
      <c r="I23" s="84">
        <v>15.59</v>
      </c>
      <c r="J23" s="84">
        <v>10.5</v>
      </c>
      <c r="K23" s="84"/>
      <c r="L23" s="84"/>
      <c r="M23" s="84"/>
      <c r="N23" s="32">
        <v>2210.8275750000003</v>
      </c>
      <c r="O23" s="14">
        <v>0</v>
      </c>
      <c r="P23" s="14">
        <f>(H23)*Dane!$C$14+(I23)*Dane!$C$15+(J23)*Dane!$C$16</f>
        <v>913.47</v>
      </c>
      <c r="Q23" s="41">
        <f>H23*Dane!$F$14+I23*Dane!$F$15++J23*Dane!$F$17</f>
        <v>130.44999999999999</v>
      </c>
      <c r="R23" s="41">
        <f>H23*Dane!$H$14+I23*Dane!$H$15+J23*Dane!$H$16+(H23+I23+J23)*Dane!$C$22</f>
        <v>1878.48</v>
      </c>
      <c r="S23" s="15">
        <f t="shared" si="5"/>
        <v>5133.2275750000008</v>
      </c>
      <c r="T23" s="14">
        <f>IF(C23="W",S23*Dane!$D$2,S23*Dane!$H$2)</f>
        <v>1026.6455150000002</v>
      </c>
      <c r="U23" s="14">
        <f>SUM(S23:T23)</f>
        <v>6159.873090000001</v>
      </c>
      <c r="V23" s="14">
        <f>IF(C23="W",S23*Dane!$C$23,S23*Dane!$C$23)</f>
        <v>0</v>
      </c>
      <c r="W23" s="14">
        <f>IF(C23="W",(S23*Dane!$D$3)-V23,(S23*Dane!$H$3)-V23)</f>
        <v>0</v>
      </c>
      <c r="X23" s="14">
        <f t="shared" si="6"/>
        <v>6159.873090000001</v>
      </c>
      <c r="Y23" s="14">
        <f>X23*0.1</f>
        <v>615.9873090000001</v>
      </c>
      <c r="Z23" s="16">
        <f>X23*0.2</f>
        <v>1231.9746180000002</v>
      </c>
      <c r="AA23" s="33">
        <f>SUM(X23:Y23)</f>
        <v>6775.8603990000011</v>
      </c>
      <c r="AB23" s="33">
        <f>SUM(X23,Z23)</f>
        <v>7391.8477080000011</v>
      </c>
      <c r="AC23" s="61">
        <v>7103.8578475053009</v>
      </c>
      <c r="AD23" s="97">
        <f>AC23*Dane!$D$6</f>
        <v>1065.5786771257951</v>
      </c>
      <c r="AE23" s="69">
        <f>AC23*Dane!$D$7</f>
        <v>2131.1573542515903</v>
      </c>
      <c r="AF23" s="155">
        <f>AC23*Dane!$D$8</f>
        <v>4262.3147085031806</v>
      </c>
      <c r="AG23" s="71"/>
    </row>
    <row r="24" spans="2:33" ht="29.25" customHeight="1">
      <c r="B24" s="10">
        <f t="shared" si="7"/>
        <v>21</v>
      </c>
      <c r="C24" s="10" t="s">
        <v>99</v>
      </c>
      <c r="D24" s="2" t="s">
        <v>938</v>
      </c>
      <c r="E24" s="2" t="s">
        <v>939</v>
      </c>
      <c r="F24" s="55" t="s">
        <v>940</v>
      </c>
      <c r="G24" s="56" t="s">
        <v>941</v>
      </c>
      <c r="H24" s="58"/>
      <c r="I24" s="84">
        <v>87.1</v>
      </c>
      <c r="J24" s="84">
        <v>1.35</v>
      </c>
      <c r="K24" s="84"/>
      <c r="L24" s="84"/>
      <c r="M24" s="84"/>
      <c r="N24" s="32">
        <v>5092.1351249999998</v>
      </c>
      <c r="O24" s="14">
        <v>0</v>
      </c>
      <c r="P24" s="14">
        <f>(H24)*Dane!$C$14+(I24)*Dane!$C$15+(J24)*Dane!$C$16</f>
        <v>2925.6</v>
      </c>
      <c r="Q24" s="41">
        <f>H24*Dane!$F$14+I24*Dane!$F$15++J24*Dane!$F$17</f>
        <v>442.25</v>
      </c>
      <c r="R24" s="41">
        <f>H24*Dane!$H$14+I24*Dane!$H$15+J24*Dane!$H$16+(H24+I24+J24)*Dane!$C$22</f>
        <v>6368.4</v>
      </c>
      <c r="S24" s="15">
        <f t="shared" si="5"/>
        <v>14828.385124999999</v>
      </c>
      <c r="T24" s="14">
        <f>IF(C24="W",S24*Dane!$D$2,S24*Dane!$H$2)</f>
        <v>2965.677025</v>
      </c>
      <c r="U24" s="14">
        <f t="shared" ref="U24:U56" si="8">SUM(S24:T24)</f>
        <v>17794.062149999998</v>
      </c>
      <c r="V24" s="14">
        <f>IF(C24="W",S24*Dane!$C$23,S24*Dane!$C$23)</f>
        <v>0</v>
      </c>
      <c r="W24" s="14">
        <f>IF(C24="W",(S24*Dane!$D$3)-V24,(S24*Dane!$H$3)-V24)</f>
        <v>0</v>
      </c>
      <c r="X24" s="14">
        <f t="shared" si="6"/>
        <v>17794.062149999998</v>
      </c>
      <c r="Y24" s="14">
        <f t="shared" ref="Y24:Y56" si="9">X24*0.1</f>
        <v>1779.406215</v>
      </c>
      <c r="Z24" s="16">
        <f t="shared" ref="Z24:Z56" si="10">X24*0.2</f>
        <v>3558.8124299999999</v>
      </c>
      <c r="AA24" s="33">
        <f t="shared" ref="AA24:AA56" si="11">SUM(X24:Y24)</f>
        <v>19573.468364999997</v>
      </c>
      <c r="AB24" s="33">
        <f t="shared" ref="AB24:AB56" si="12">SUM(X24,Z24)</f>
        <v>21352.874579999996</v>
      </c>
      <c r="AC24" s="61">
        <v>24566</v>
      </c>
      <c r="AD24" s="97">
        <f>AC24*Dane!$D$6</f>
        <v>3684.8999999999996</v>
      </c>
      <c r="AE24" s="69">
        <f>AC24*Dane!$D$7</f>
        <v>7369.7999999999993</v>
      </c>
      <c r="AF24" s="155">
        <f>AC24*Dane!$D$8</f>
        <v>14739.599999999999</v>
      </c>
      <c r="AG24" s="71"/>
    </row>
    <row r="25" spans="2:33" ht="29.25" customHeight="1">
      <c r="B25" s="10">
        <f t="shared" si="7"/>
        <v>22</v>
      </c>
      <c r="C25" s="10" t="s">
        <v>99</v>
      </c>
      <c r="D25" s="2" t="s">
        <v>942</v>
      </c>
      <c r="E25" s="2" t="s">
        <v>943</v>
      </c>
      <c r="F25" s="55" t="s">
        <v>944</v>
      </c>
      <c r="G25" s="56" t="s">
        <v>945</v>
      </c>
      <c r="H25" s="58"/>
      <c r="I25" s="84">
        <v>9.6</v>
      </c>
      <c r="J25" s="84">
        <v>0</v>
      </c>
      <c r="K25" s="84"/>
      <c r="L25" s="84"/>
      <c r="M25" s="84"/>
      <c r="N25" s="32">
        <v>324.75729000000001</v>
      </c>
      <c r="O25" s="14">
        <v>0</v>
      </c>
      <c r="P25" s="14">
        <f>(H25)*Dane!$C$14+(I25)*Dane!$C$15+(J25)*Dane!$C$16</f>
        <v>316.8</v>
      </c>
      <c r="Q25" s="41">
        <f>H25*Dane!$F$14+I25*Dane!$F$15++J25*Dane!$F$17</f>
        <v>48</v>
      </c>
      <c r="R25" s="41">
        <f>H25*Dane!$H$14+I25*Dane!$H$15+J25*Dane!$H$16+(H25+I25+J25)*Dane!$C$22</f>
        <v>691.19999999999993</v>
      </c>
      <c r="S25" s="15">
        <f t="shared" si="5"/>
        <v>1380.75729</v>
      </c>
      <c r="T25" s="14">
        <f>IF(C25="W",S25*Dane!$D$2,S25*Dane!$H$2)</f>
        <v>276.15145799999999</v>
      </c>
      <c r="U25" s="14">
        <f t="shared" si="8"/>
        <v>1656.9087480000001</v>
      </c>
      <c r="V25" s="14">
        <f>IF(C25="W",S25*Dane!$C$23,S25*Dane!$C$23)</f>
        <v>0</v>
      </c>
      <c r="W25" s="14">
        <f>IF(C25="W",(S25*Dane!$D$3)-V25,(S25*Dane!$H$3)-V25)</f>
        <v>0</v>
      </c>
      <c r="X25" s="14">
        <f t="shared" si="6"/>
        <v>1656.9087480000001</v>
      </c>
      <c r="Y25" s="14">
        <f t="shared" si="9"/>
        <v>165.69087480000002</v>
      </c>
      <c r="Z25" s="16">
        <f t="shared" si="10"/>
        <v>331.38174960000003</v>
      </c>
      <c r="AA25" s="33">
        <f t="shared" si="11"/>
        <v>1822.5996228000001</v>
      </c>
      <c r="AB25" s="33">
        <f t="shared" si="12"/>
        <v>1988.2904976</v>
      </c>
      <c r="AC25" s="61">
        <v>2929</v>
      </c>
      <c r="AD25" s="97">
        <f>AC25*Dane!$D$6</f>
        <v>439.34999999999997</v>
      </c>
      <c r="AE25" s="69">
        <f>AC25*Dane!$D$7</f>
        <v>878.69999999999993</v>
      </c>
      <c r="AF25" s="155">
        <f>AC25*Dane!$D$8</f>
        <v>1757.3999999999999</v>
      </c>
      <c r="AG25" s="71"/>
    </row>
    <row r="26" spans="2:33" ht="29.25" customHeight="1">
      <c r="B26" s="10">
        <f t="shared" si="7"/>
        <v>23</v>
      </c>
      <c r="C26" s="10" t="s">
        <v>99</v>
      </c>
      <c r="D26" s="2" t="s">
        <v>942</v>
      </c>
      <c r="E26" s="2" t="s">
        <v>946</v>
      </c>
      <c r="F26" s="55" t="s">
        <v>947</v>
      </c>
      <c r="G26" s="56" t="s">
        <v>948</v>
      </c>
      <c r="H26" s="58"/>
      <c r="I26" s="84">
        <v>9.6</v>
      </c>
      <c r="J26" s="84">
        <v>0.1</v>
      </c>
      <c r="K26" s="84"/>
      <c r="L26" s="84"/>
      <c r="M26" s="84"/>
      <c r="N26" s="32">
        <v>316.40334000000001</v>
      </c>
      <c r="O26" s="14">
        <v>0</v>
      </c>
      <c r="P26" s="14">
        <f>(H26)*Dane!$C$14+(I26)*Dane!$C$15+(J26)*Dane!$C$16</f>
        <v>320.60000000000002</v>
      </c>
      <c r="Q26" s="41">
        <f>H26*Dane!$F$14+I26*Dane!$F$15++J26*Dane!$F$17</f>
        <v>48.5</v>
      </c>
      <c r="R26" s="41">
        <f>H26*Dane!$H$14+I26*Dane!$H$15+J26*Dane!$H$16+(H26+I26+J26)*Dane!$C$22</f>
        <v>698.4</v>
      </c>
      <c r="S26" s="15">
        <f t="shared" si="5"/>
        <v>1383.9033399999998</v>
      </c>
      <c r="T26" s="14">
        <f>IF(C26="W",S26*Dane!$D$2,S26*Dane!$H$2)</f>
        <v>276.78066799999999</v>
      </c>
      <c r="U26" s="14">
        <f t="shared" si="8"/>
        <v>1660.6840079999997</v>
      </c>
      <c r="V26" s="14">
        <f>IF(C26="W",S26*Dane!$C$23,S26*Dane!$C$23)</f>
        <v>0</v>
      </c>
      <c r="W26" s="14">
        <f>IF(C26="W",(S26*Dane!$D$3)-V26,(S26*Dane!$H$3)-V26)</f>
        <v>0</v>
      </c>
      <c r="X26" s="14">
        <f t="shared" si="6"/>
        <v>1660.6840079999997</v>
      </c>
      <c r="Y26" s="14">
        <f t="shared" si="9"/>
        <v>166.06840079999998</v>
      </c>
      <c r="Z26" s="16">
        <f t="shared" si="10"/>
        <v>332.13680159999996</v>
      </c>
      <c r="AA26" s="33">
        <f t="shared" si="11"/>
        <v>1826.7524087999998</v>
      </c>
      <c r="AB26" s="33">
        <f t="shared" si="12"/>
        <v>1992.8208095999996</v>
      </c>
      <c r="AC26" s="61">
        <v>2929</v>
      </c>
      <c r="AD26" s="97">
        <f>AC26*Dane!$D$6</f>
        <v>439.34999999999997</v>
      </c>
      <c r="AE26" s="69">
        <f>AC26*Dane!$D$7</f>
        <v>878.69999999999993</v>
      </c>
      <c r="AF26" s="155">
        <f>AC26*Dane!$D$8</f>
        <v>1757.3999999999999</v>
      </c>
      <c r="AG26" s="71"/>
    </row>
    <row r="27" spans="2:33" ht="29.25" customHeight="1">
      <c r="B27" s="10">
        <f t="shared" si="7"/>
        <v>24</v>
      </c>
      <c r="C27" s="10" t="s">
        <v>99</v>
      </c>
      <c r="D27" s="2" t="s">
        <v>942</v>
      </c>
      <c r="E27" s="2" t="s">
        <v>949</v>
      </c>
      <c r="F27" s="55" t="s">
        <v>950</v>
      </c>
      <c r="G27" s="56" t="s">
        <v>951</v>
      </c>
      <c r="H27" s="58"/>
      <c r="I27" s="84">
        <v>7.9</v>
      </c>
      <c r="J27" s="84">
        <v>0</v>
      </c>
      <c r="K27" s="84"/>
      <c r="L27" s="84"/>
      <c r="M27" s="84"/>
      <c r="N27" s="32">
        <v>168.88063499999998</v>
      </c>
      <c r="O27" s="14">
        <v>0</v>
      </c>
      <c r="P27" s="14">
        <f>(H27)*Dane!$C$14+(I27)*Dane!$C$15+(J27)*Dane!$C$16</f>
        <v>260.7</v>
      </c>
      <c r="Q27" s="41">
        <f>H27*Dane!$F$14+I27*Dane!$F$15++J27*Dane!$F$17</f>
        <v>39.5</v>
      </c>
      <c r="R27" s="41">
        <f>H27*Dane!$H$14+I27*Dane!$H$15+J27*Dane!$H$16+(H27+I27+J27)*Dane!$C$22</f>
        <v>568.80000000000007</v>
      </c>
      <c r="S27" s="15">
        <f t="shared" si="5"/>
        <v>1037.880635</v>
      </c>
      <c r="T27" s="14">
        <f>IF(C27="W",S27*Dane!$D$2,S27*Dane!$H$2)</f>
        <v>207.57612700000001</v>
      </c>
      <c r="U27" s="14">
        <f t="shared" si="8"/>
        <v>1245.456762</v>
      </c>
      <c r="V27" s="14">
        <f>IF(C27="W",S27*Dane!$C$23,S27*Dane!$C$23)</f>
        <v>0</v>
      </c>
      <c r="W27" s="14">
        <f>IF(C27="W",(S27*Dane!$D$3)-V27,(S27*Dane!$H$3)-V27)</f>
        <v>0</v>
      </c>
      <c r="X27" s="14">
        <f t="shared" si="6"/>
        <v>1245.456762</v>
      </c>
      <c r="Y27" s="14">
        <f t="shared" si="9"/>
        <v>124.5456762</v>
      </c>
      <c r="Z27" s="16">
        <f t="shared" si="10"/>
        <v>249.09135240000001</v>
      </c>
      <c r="AA27" s="33">
        <f t="shared" si="11"/>
        <v>1370.0024382000001</v>
      </c>
      <c r="AB27" s="33">
        <f t="shared" si="12"/>
        <v>1494.5481144</v>
      </c>
      <c r="AC27" s="61">
        <v>2027</v>
      </c>
      <c r="AD27" s="97">
        <f>AC27*Dane!$D$6</f>
        <v>304.05</v>
      </c>
      <c r="AE27" s="69">
        <f>AC27*Dane!$D$7</f>
        <v>608.1</v>
      </c>
      <c r="AF27" s="155">
        <f>AC27*Dane!$D$8</f>
        <v>1216.2</v>
      </c>
      <c r="AG27" s="71"/>
    </row>
    <row r="28" spans="2:33" ht="29.25" customHeight="1">
      <c r="B28" s="10">
        <f t="shared" si="7"/>
        <v>25</v>
      </c>
      <c r="C28" s="10" t="s">
        <v>99</v>
      </c>
      <c r="D28" s="2" t="s">
        <v>942</v>
      </c>
      <c r="E28" s="2" t="s">
        <v>952</v>
      </c>
      <c r="F28" s="55" t="s">
        <v>953</v>
      </c>
      <c r="G28" s="56" t="s">
        <v>954</v>
      </c>
      <c r="H28" s="58"/>
      <c r="I28" s="84">
        <v>3.5</v>
      </c>
      <c r="J28" s="84">
        <v>0.1</v>
      </c>
      <c r="K28" s="84"/>
      <c r="L28" s="84"/>
      <c r="M28" s="84"/>
      <c r="N28" s="32">
        <v>101.082795</v>
      </c>
      <c r="O28" s="14">
        <v>0</v>
      </c>
      <c r="P28" s="14">
        <f>(H28)*Dane!$C$14+(I28)*Dane!$C$15+(J28)*Dane!$C$16</f>
        <v>119.3</v>
      </c>
      <c r="Q28" s="41">
        <f>H28*Dane!$F$14+I28*Dane!$F$15++J28*Dane!$F$17</f>
        <v>18</v>
      </c>
      <c r="R28" s="41">
        <f>H28*Dane!$H$14+I28*Dane!$H$15+J28*Dane!$H$16+(H28+I28+J28)*Dane!$C$22</f>
        <v>259.20000000000005</v>
      </c>
      <c r="S28" s="15">
        <f t="shared" si="5"/>
        <v>497.58279500000003</v>
      </c>
      <c r="T28" s="14">
        <f>IF(C28="W",S28*Dane!$D$2,S28*Dane!$H$2)</f>
        <v>99.516559000000015</v>
      </c>
      <c r="U28" s="14">
        <f t="shared" si="8"/>
        <v>597.09935400000006</v>
      </c>
      <c r="V28" s="14">
        <f>IF(C28="W",S28*Dane!$C$23,S28*Dane!$C$23)</f>
        <v>0</v>
      </c>
      <c r="W28" s="14">
        <f>IF(C28="W",(S28*Dane!$D$3)-V28,(S28*Dane!$H$3)-V28)</f>
        <v>0</v>
      </c>
      <c r="X28" s="14">
        <f t="shared" si="6"/>
        <v>597.09935400000006</v>
      </c>
      <c r="Y28" s="14">
        <f t="shared" si="9"/>
        <v>59.709935400000006</v>
      </c>
      <c r="Z28" s="16">
        <f t="shared" si="10"/>
        <v>119.41987080000001</v>
      </c>
      <c r="AA28" s="33">
        <f t="shared" si="11"/>
        <v>656.80928940000013</v>
      </c>
      <c r="AB28" s="33">
        <f t="shared" si="12"/>
        <v>716.51922480000007</v>
      </c>
      <c r="AC28" s="61">
        <v>1233</v>
      </c>
      <c r="AD28" s="97">
        <f>AC28*Dane!$D$6</f>
        <v>184.95</v>
      </c>
      <c r="AE28" s="69">
        <f>AC28*Dane!$D$7</f>
        <v>369.9</v>
      </c>
      <c r="AF28" s="155">
        <f>AC28*Dane!$D$8</f>
        <v>739.8</v>
      </c>
      <c r="AG28" s="71"/>
    </row>
    <row r="29" spans="2:33" ht="29.25" customHeight="1">
      <c r="B29" s="10">
        <f t="shared" si="7"/>
        <v>26</v>
      </c>
      <c r="C29" s="10" t="s">
        <v>99</v>
      </c>
      <c r="D29" s="2" t="s">
        <v>942</v>
      </c>
      <c r="E29" s="2" t="s">
        <v>955</v>
      </c>
      <c r="F29" s="55" t="s">
        <v>956</v>
      </c>
      <c r="G29" s="56" t="s">
        <v>957</v>
      </c>
      <c r="H29" s="58"/>
      <c r="I29" s="84">
        <v>8.3000000000000007</v>
      </c>
      <c r="J29" s="84">
        <v>0.1</v>
      </c>
      <c r="K29" s="84"/>
      <c r="L29" s="84"/>
      <c r="M29" s="84"/>
      <c r="N29" s="32">
        <v>289.44926999999996</v>
      </c>
      <c r="O29" s="14">
        <v>0</v>
      </c>
      <c r="P29" s="14">
        <f>(H29)*Dane!$C$14+(I29)*Dane!$C$15+(J29)*Dane!$C$16</f>
        <v>277.70000000000005</v>
      </c>
      <c r="Q29" s="41">
        <f>H29*Dane!$F$14+I29*Dane!$F$15++J29*Dane!$F$17</f>
        <v>42</v>
      </c>
      <c r="R29" s="41">
        <f>H29*Dane!$H$14+I29*Dane!$H$15+J29*Dane!$H$16+(H29+I29+J29)*Dane!$C$22</f>
        <v>604.80000000000007</v>
      </c>
      <c r="S29" s="15">
        <f t="shared" si="5"/>
        <v>1213.9492700000001</v>
      </c>
      <c r="T29" s="14">
        <f>IF(C29="W",S29*Dane!$D$2,S29*Dane!$H$2)</f>
        <v>242.78985400000002</v>
      </c>
      <c r="U29" s="14">
        <f t="shared" si="8"/>
        <v>1456.7391240000002</v>
      </c>
      <c r="V29" s="14">
        <f>IF(C29="W",S29*Dane!$C$23,S29*Dane!$C$23)</f>
        <v>0</v>
      </c>
      <c r="W29" s="14">
        <f>IF(C29="W",(S29*Dane!$D$3)-V29,(S29*Dane!$H$3)-V29)</f>
        <v>0</v>
      </c>
      <c r="X29" s="14">
        <f t="shared" si="6"/>
        <v>1456.7391240000002</v>
      </c>
      <c r="Y29" s="14">
        <f t="shared" si="9"/>
        <v>145.67391240000003</v>
      </c>
      <c r="Z29" s="16">
        <f t="shared" si="10"/>
        <v>291.34782480000007</v>
      </c>
      <c r="AA29" s="33">
        <f t="shared" si="11"/>
        <v>1602.4130364000002</v>
      </c>
      <c r="AB29" s="33">
        <f t="shared" si="12"/>
        <v>1748.0869488000003</v>
      </c>
      <c r="AC29" s="61">
        <v>2169</v>
      </c>
      <c r="AD29" s="97">
        <f>AC29*Dane!$D$6</f>
        <v>325.34999999999997</v>
      </c>
      <c r="AE29" s="69">
        <f>AC29*Dane!$D$7</f>
        <v>650.69999999999993</v>
      </c>
      <c r="AF29" s="155">
        <f>AC29*Dane!$D$8</f>
        <v>1301.3999999999999</v>
      </c>
      <c r="AG29" s="71"/>
    </row>
    <row r="30" spans="2:33" ht="29.25" customHeight="1">
      <c r="B30" s="10">
        <f t="shared" si="7"/>
        <v>27</v>
      </c>
      <c r="C30" s="10" t="s">
        <v>99</v>
      </c>
      <c r="D30" s="2" t="s">
        <v>942</v>
      </c>
      <c r="E30" s="2" t="s">
        <v>958</v>
      </c>
      <c r="F30" s="55" t="s">
        <v>959</v>
      </c>
      <c r="G30" s="56" t="s">
        <v>960</v>
      </c>
      <c r="H30" s="58"/>
      <c r="I30" s="84">
        <v>6.3000000000000007</v>
      </c>
      <c r="J30" s="84">
        <v>0.1</v>
      </c>
      <c r="K30" s="84"/>
      <c r="L30" s="84"/>
      <c r="M30" s="84"/>
      <c r="N30" s="32">
        <v>235.77262500000001</v>
      </c>
      <c r="O30" s="14">
        <v>0</v>
      </c>
      <c r="P30" s="14">
        <f>(H30)*Dane!$C$14+(I30)*Dane!$C$15+(J30)*Dane!$C$16</f>
        <v>211.70000000000005</v>
      </c>
      <c r="Q30" s="41">
        <f>H30*Dane!$F$14+I30*Dane!$F$15++J30*Dane!$F$17</f>
        <v>32</v>
      </c>
      <c r="R30" s="41">
        <f>H30*Dane!$H$14+I30*Dane!$H$15+J30*Dane!$H$16+(H30+I30+J30)*Dane!$C$22</f>
        <v>460.80000000000007</v>
      </c>
      <c r="S30" s="15">
        <f t="shared" si="5"/>
        <v>940.27262500000006</v>
      </c>
      <c r="T30" s="14">
        <f>IF(C30="W",S30*Dane!$D$2,S30*Dane!$H$2)</f>
        <v>188.05452500000001</v>
      </c>
      <c r="U30" s="14">
        <f t="shared" si="8"/>
        <v>1128.3271500000001</v>
      </c>
      <c r="V30" s="14">
        <f>IF(C30="W",S30*Dane!$C$23,S30*Dane!$C$23)</f>
        <v>0</v>
      </c>
      <c r="W30" s="14">
        <f>IF(C30="W",(S30*Dane!$D$3)-V30,(S30*Dane!$H$3)-V30)</f>
        <v>0</v>
      </c>
      <c r="X30" s="14">
        <f t="shared" si="6"/>
        <v>1128.3271500000001</v>
      </c>
      <c r="Y30" s="14">
        <f t="shared" si="9"/>
        <v>112.83271500000001</v>
      </c>
      <c r="Z30" s="16">
        <f t="shared" si="10"/>
        <v>225.66543000000001</v>
      </c>
      <c r="AA30" s="33">
        <f t="shared" si="11"/>
        <v>1241.1598650000001</v>
      </c>
      <c r="AB30" s="33">
        <f t="shared" si="12"/>
        <v>1353.9925800000001</v>
      </c>
      <c r="AC30" s="61">
        <v>1863</v>
      </c>
      <c r="AD30" s="97">
        <f>AC30*Dane!$D$6</f>
        <v>279.45</v>
      </c>
      <c r="AE30" s="69">
        <f>AC30*Dane!$D$7</f>
        <v>558.9</v>
      </c>
      <c r="AF30" s="155">
        <f>AC30*Dane!$D$8</f>
        <v>1117.8</v>
      </c>
      <c r="AG30" s="71"/>
    </row>
    <row r="31" spans="2:33" ht="29.25" customHeight="1">
      <c r="B31" s="10">
        <f t="shared" si="7"/>
        <v>28</v>
      </c>
      <c r="C31" s="10" t="s">
        <v>99</v>
      </c>
      <c r="D31" s="2" t="s">
        <v>961</v>
      </c>
      <c r="E31" s="2" t="s">
        <v>962</v>
      </c>
      <c r="F31" s="55" t="s">
        <v>963</v>
      </c>
      <c r="G31" s="56" t="s">
        <v>964</v>
      </c>
      <c r="H31" s="58"/>
      <c r="I31" s="84">
        <v>0.6</v>
      </c>
      <c r="J31" s="84">
        <v>0.1</v>
      </c>
      <c r="K31" s="84"/>
      <c r="L31" s="84"/>
      <c r="M31" s="84"/>
      <c r="N31" s="32">
        <v>77.621279999999999</v>
      </c>
      <c r="O31" s="14">
        <v>0</v>
      </c>
      <c r="P31" s="14">
        <f>(H31)*Dane!$C$14+(I31)*Dane!$C$15+(J31)*Dane!$C$16</f>
        <v>23.6</v>
      </c>
      <c r="Q31" s="41">
        <f>H31*Dane!$F$14+I31*Dane!$F$15++J31*Dane!$F$17</f>
        <v>3.5</v>
      </c>
      <c r="R31" s="41">
        <f>H31*Dane!$H$14+I31*Dane!$H$15+J31*Dane!$H$16+(H31+I31+J31)*Dane!$C$22</f>
        <v>50.399999999999991</v>
      </c>
      <c r="S31" s="15">
        <f t="shared" si="5"/>
        <v>155.12128000000001</v>
      </c>
      <c r="T31" s="14">
        <f>IF(C31="W",S31*Dane!$D$2,S31*Dane!$H$2)</f>
        <v>31.024256000000005</v>
      </c>
      <c r="U31" s="14">
        <f t="shared" si="8"/>
        <v>186.14553600000002</v>
      </c>
      <c r="V31" s="14">
        <f>IF(C31="W",S31*Dane!$C$23,S31*Dane!$C$23)</f>
        <v>0</v>
      </c>
      <c r="W31" s="14">
        <f>IF(C31="W",(S31*Dane!$D$3)-V31,(S31*Dane!$H$3)-V31)</f>
        <v>0</v>
      </c>
      <c r="X31" s="14">
        <f t="shared" si="6"/>
        <v>186.14553600000002</v>
      </c>
      <c r="Y31" s="14">
        <f t="shared" si="9"/>
        <v>18.614553600000004</v>
      </c>
      <c r="Z31" s="16">
        <f t="shared" si="10"/>
        <v>37.229107200000009</v>
      </c>
      <c r="AA31" s="33">
        <f t="shared" si="11"/>
        <v>204.76008960000001</v>
      </c>
      <c r="AB31" s="33">
        <f t="shared" si="12"/>
        <v>223.37464320000004</v>
      </c>
      <c r="AC31" s="61">
        <v>386</v>
      </c>
      <c r="AD31" s="97">
        <f>AC31*Dane!$D$6</f>
        <v>57.9</v>
      </c>
      <c r="AE31" s="69">
        <f>AC31*Dane!$D$7</f>
        <v>115.8</v>
      </c>
      <c r="AF31" s="155">
        <f>AC31*Dane!$D$8</f>
        <v>231.6</v>
      </c>
      <c r="AG31" s="71"/>
    </row>
    <row r="32" spans="2:33" ht="29.25" customHeight="1">
      <c r="B32" s="10">
        <f t="shared" si="7"/>
        <v>29</v>
      </c>
      <c r="C32" s="10" t="s">
        <v>99</v>
      </c>
      <c r="D32" s="2" t="s">
        <v>965</v>
      </c>
      <c r="E32" s="2" t="s">
        <v>966</v>
      </c>
      <c r="F32" s="55" t="s">
        <v>967</v>
      </c>
      <c r="G32" s="56" t="s">
        <v>968</v>
      </c>
      <c r="H32" s="58"/>
      <c r="I32" s="84">
        <v>1.65</v>
      </c>
      <c r="J32" s="84">
        <v>0.1</v>
      </c>
      <c r="K32" s="84"/>
      <c r="L32" s="84"/>
      <c r="M32" s="84"/>
      <c r="N32" s="32">
        <v>705.14383500000008</v>
      </c>
      <c r="O32" s="14">
        <v>0</v>
      </c>
      <c r="P32" s="14">
        <f>(H32)*Dane!$C$14+(I32)*Dane!$C$15+(J32)*Dane!$C$16</f>
        <v>58.249999999999993</v>
      </c>
      <c r="Q32" s="41">
        <f>H32*Dane!$F$14+I32*Dane!$F$15++J32*Dane!$F$17</f>
        <v>8.75</v>
      </c>
      <c r="R32" s="41">
        <f>H32*Dane!$H$14+I32*Dane!$H$15+J32*Dane!$H$16+(H32+I32+J32)*Dane!$C$22</f>
        <v>125.99999999999999</v>
      </c>
      <c r="S32" s="15">
        <f t="shared" si="5"/>
        <v>898.14383500000008</v>
      </c>
      <c r="T32" s="14">
        <f>IF(C32="W",S32*Dane!$D$2,S32*Dane!$H$2)</f>
        <v>179.62876700000004</v>
      </c>
      <c r="U32" s="14">
        <f t="shared" si="8"/>
        <v>1077.772602</v>
      </c>
      <c r="V32" s="14">
        <f>IF(C32="W",S32*Dane!$C$23,S32*Dane!$C$23)</f>
        <v>0</v>
      </c>
      <c r="W32" s="14">
        <f>IF(C32="W",(S32*Dane!$D$3)-V32,(S32*Dane!$H$3)-V32)</f>
        <v>0</v>
      </c>
      <c r="X32" s="14">
        <f t="shared" si="6"/>
        <v>1077.772602</v>
      </c>
      <c r="Y32" s="14">
        <f t="shared" si="9"/>
        <v>107.7772602</v>
      </c>
      <c r="Z32" s="16">
        <f t="shared" si="10"/>
        <v>215.5545204</v>
      </c>
      <c r="AA32" s="33">
        <f t="shared" si="11"/>
        <v>1185.5498622</v>
      </c>
      <c r="AB32" s="33">
        <f t="shared" si="12"/>
        <v>1293.3271224</v>
      </c>
      <c r="AC32" s="61">
        <v>2010</v>
      </c>
      <c r="AD32" s="97">
        <f>AC32*Dane!$D$6</f>
        <v>301.5</v>
      </c>
      <c r="AE32" s="69">
        <f>AC32*Dane!$D$7</f>
        <v>603</v>
      </c>
      <c r="AF32" s="155">
        <f>AC32*Dane!$D$8</f>
        <v>1206</v>
      </c>
      <c r="AG32" s="71"/>
    </row>
    <row r="33" spans="2:33" ht="29.25" customHeight="1">
      <c r="B33" s="10">
        <f t="shared" si="7"/>
        <v>30</v>
      </c>
      <c r="C33" s="10" t="s">
        <v>99</v>
      </c>
      <c r="D33" s="2" t="s">
        <v>965</v>
      </c>
      <c r="E33" s="2" t="s">
        <v>969</v>
      </c>
      <c r="F33" s="55" t="s">
        <v>970</v>
      </c>
      <c r="G33" s="56" t="s">
        <v>968</v>
      </c>
      <c r="H33" s="58"/>
      <c r="I33" s="84">
        <v>1.6</v>
      </c>
      <c r="J33" s="84">
        <v>0.1</v>
      </c>
      <c r="K33" s="84"/>
      <c r="L33" s="84"/>
      <c r="M33" s="84"/>
      <c r="N33" s="32">
        <v>862.62082499999997</v>
      </c>
      <c r="O33" s="14">
        <v>0</v>
      </c>
      <c r="P33" s="14">
        <f>(H33)*Dane!$C$14+(I33)*Dane!$C$15+(J33)*Dane!$C$16</f>
        <v>56.6</v>
      </c>
      <c r="Q33" s="41">
        <f>H33*Dane!$F$14+I33*Dane!$F$15++J33*Dane!$F$17</f>
        <v>8.5</v>
      </c>
      <c r="R33" s="41">
        <f>H33*Dane!$H$14+I33*Dane!$H$15+J33*Dane!$H$16+(H33+I33+J33)*Dane!$C$22</f>
        <v>122.4</v>
      </c>
      <c r="S33" s="15">
        <f t="shared" si="5"/>
        <v>1050.120825</v>
      </c>
      <c r="T33" s="14">
        <f>IF(C33="W",S33*Dane!$D$2,S33*Dane!$H$2)</f>
        <v>210.02416500000001</v>
      </c>
      <c r="U33" s="14">
        <f t="shared" si="8"/>
        <v>1260.14499</v>
      </c>
      <c r="V33" s="14">
        <f>IF(C33="W",S33*Dane!$C$23,S33*Dane!$C$23)</f>
        <v>0</v>
      </c>
      <c r="W33" s="14">
        <f>IF(C33="W",(S33*Dane!$D$3)-V33,(S33*Dane!$H$3)-V33)</f>
        <v>0</v>
      </c>
      <c r="X33" s="14">
        <f t="shared" si="6"/>
        <v>1260.14499</v>
      </c>
      <c r="Y33" s="14">
        <f t="shared" si="9"/>
        <v>126.014499</v>
      </c>
      <c r="Z33" s="16">
        <f t="shared" si="10"/>
        <v>252.028998</v>
      </c>
      <c r="AA33" s="33">
        <f t="shared" si="11"/>
        <v>1386.1594890000001</v>
      </c>
      <c r="AB33" s="33">
        <f t="shared" si="12"/>
        <v>1512.173988</v>
      </c>
      <c r="AC33" s="61">
        <v>2166</v>
      </c>
      <c r="AD33" s="97">
        <f>AC33*Dane!$D$6</f>
        <v>324.89999999999998</v>
      </c>
      <c r="AE33" s="69">
        <f>AC33*Dane!$D$7</f>
        <v>649.79999999999995</v>
      </c>
      <c r="AF33" s="155">
        <f>AC33*Dane!$D$8</f>
        <v>1299.5999999999999</v>
      </c>
      <c r="AG33" s="71"/>
    </row>
    <row r="34" spans="2:33" ht="29.25" customHeight="1">
      <c r="B34" s="10">
        <f t="shared" si="7"/>
        <v>31</v>
      </c>
      <c r="C34" s="10" t="s">
        <v>99</v>
      </c>
      <c r="D34" s="2" t="s">
        <v>971</v>
      </c>
      <c r="E34" s="2" t="s">
        <v>972</v>
      </c>
      <c r="F34" s="55" t="s">
        <v>973</v>
      </c>
      <c r="G34" s="56" t="s">
        <v>974</v>
      </c>
      <c r="H34" s="58"/>
      <c r="I34" s="84">
        <v>1.6</v>
      </c>
      <c r="J34" s="84">
        <v>0.1</v>
      </c>
      <c r="K34" s="84"/>
      <c r="L34" s="84"/>
      <c r="M34" s="84"/>
      <c r="N34" s="32">
        <v>804.79740000000004</v>
      </c>
      <c r="O34" s="14">
        <v>0</v>
      </c>
      <c r="P34" s="14">
        <f>(H34)*Dane!$C$14+(I34)*Dane!$C$15+(J34)*Dane!$C$16</f>
        <v>56.6</v>
      </c>
      <c r="Q34" s="41">
        <f>H34*Dane!$F$14+I34*Dane!$F$15++J34*Dane!$F$17</f>
        <v>8.5</v>
      </c>
      <c r="R34" s="41">
        <f>H34*Dane!$H$14+I34*Dane!$H$15+J34*Dane!$H$16+(H34+I34+J34)*Dane!$C$22</f>
        <v>122.4</v>
      </c>
      <c r="S34" s="15">
        <f t="shared" si="5"/>
        <v>992.29740000000004</v>
      </c>
      <c r="T34" s="14">
        <f>IF(C34="W",S34*Dane!$D$2,S34*Dane!$H$2)</f>
        <v>198.45948000000001</v>
      </c>
      <c r="U34" s="14">
        <f t="shared" si="8"/>
        <v>1190.7568800000001</v>
      </c>
      <c r="V34" s="14">
        <f>IF(C34="W",S34*Dane!$C$23,S34*Dane!$C$23)</f>
        <v>0</v>
      </c>
      <c r="W34" s="14">
        <f>IF(C34="W",(S34*Dane!$D$3)-V34,(S34*Dane!$H$3)-V34)</f>
        <v>0</v>
      </c>
      <c r="X34" s="14">
        <f t="shared" si="6"/>
        <v>1190.7568800000001</v>
      </c>
      <c r="Y34" s="14">
        <f t="shared" si="9"/>
        <v>119.07568800000001</v>
      </c>
      <c r="Z34" s="16">
        <f t="shared" si="10"/>
        <v>238.15137600000003</v>
      </c>
      <c r="AA34" s="33">
        <f t="shared" si="11"/>
        <v>1309.8325680000003</v>
      </c>
      <c r="AB34" s="33">
        <f t="shared" si="12"/>
        <v>1428.9082560000002</v>
      </c>
      <c r="AC34" s="61">
        <v>1915</v>
      </c>
      <c r="AD34" s="97">
        <f>AC34*Dane!$D$6</f>
        <v>287.25</v>
      </c>
      <c r="AE34" s="69">
        <f>AC34*Dane!$D$7</f>
        <v>574.5</v>
      </c>
      <c r="AF34" s="155">
        <f>AC34*Dane!$D$8</f>
        <v>1149</v>
      </c>
      <c r="AG34" s="71"/>
    </row>
    <row r="35" spans="2:33" ht="29.25" customHeight="1">
      <c r="B35" s="10">
        <f t="shared" si="7"/>
        <v>32</v>
      </c>
      <c r="C35" s="10" t="s">
        <v>99</v>
      </c>
      <c r="D35" s="2" t="s">
        <v>971</v>
      </c>
      <c r="E35" s="2" t="s">
        <v>975</v>
      </c>
      <c r="F35" s="55" t="s">
        <v>976</v>
      </c>
      <c r="G35" s="56" t="s">
        <v>974</v>
      </c>
      <c r="H35" s="58"/>
      <c r="I35" s="84">
        <v>1.6</v>
      </c>
      <c r="J35" s="84">
        <v>0.1</v>
      </c>
      <c r="K35" s="84"/>
      <c r="L35" s="84"/>
      <c r="M35" s="84"/>
      <c r="N35" s="32">
        <v>862.63088999999991</v>
      </c>
      <c r="O35" s="14">
        <v>0</v>
      </c>
      <c r="P35" s="14">
        <f>(H35)*Dane!$C$14+(I35)*Dane!$C$15+(J35)*Dane!$C$16</f>
        <v>56.6</v>
      </c>
      <c r="Q35" s="41">
        <f>H35*Dane!$F$14+I35*Dane!$F$15++J35*Dane!$F$17</f>
        <v>8.5</v>
      </c>
      <c r="R35" s="41">
        <f>H35*Dane!$H$14+I35*Dane!$H$15+J35*Dane!$H$16+(H35+I35+J35)*Dane!$C$22</f>
        <v>122.4</v>
      </c>
      <c r="S35" s="15">
        <f t="shared" si="5"/>
        <v>1050.1308899999999</v>
      </c>
      <c r="T35" s="14">
        <f>IF(C35="W",S35*Dane!$D$2,S35*Dane!$H$2)</f>
        <v>210.02617799999999</v>
      </c>
      <c r="U35" s="14">
        <f t="shared" si="8"/>
        <v>1260.157068</v>
      </c>
      <c r="V35" s="14">
        <f>IF(C35="W",S35*Dane!$C$23,S35*Dane!$C$23)</f>
        <v>0</v>
      </c>
      <c r="W35" s="14">
        <f>IF(C35="W",(S35*Dane!$D$3)-V35,(S35*Dane!$H$3)-V35)</f>
        <v>0</v>
      </c>
      <c r="X35" s="14">
        <f t="shared" si="6"/>
        <v>1260.157068</v>
      </c>
      <c r="Y35" s="14">
        <f t="shared" si="9"/>
        <v>126.0157068</v>
      </c>
      <c r="Z35" s="16">
        <f t="shared" si="10"/>
        <v>252.03141360000001</v>
      </c>
      <c r="AA35" s="33">
        <f t="shared" si="11"/>
        <v>1386.1727748000001</v>
      </c>
      <c r="AB35" s="33">
        <f t="shared" si="12"/>
        <v>1512.1884815999999</v>
      </c>
      <c r="AC35" s="61">
        <v>2166</v>
      </c>
      <c r="AD35" s="97">
        <f>AC35*Dane!$D$6</f>
        <v>324.89999999999998</v>
      </c>
      <c r="AE35" s="69">
        <f>AC35*Dane!$D$7</f>
        <v>649.79999999999995</v>
      </c>
      <c r="AF35" s="155">
        <f>AC35*Dane!$D$8</f>
        <v>1299.5999999999999</v>
      </c>
      <c r="AG35" s="71"/>
    </row>
    <row r="36" spans="2:33" ht="29.25" customHeight="1">
      <c r="B36" s="10">
        <f t="shared" si="7"/>
        <v>33</v>
      </c>
      <c r="C36" s="10" t="s">
        <v>99</v>
      </c>
      <c r="D36" s="2" t="s">
        <v>971</v>
      </c>
      <c r="E36" s="2" t="s">
        <v>977</v>
      </c>
      <c r="F36" s="55" t="s">
        <v>978</v>
      </c>
      <c r="G36" s="56" t="s">
        <v>979</v>
      </c>
      <c r="H36" s="58"/>
      <c r="I36" s="84">
        <v>2.7</v>
      </c>
      <c r="J36" s="84">
        <v>0.1</v>
      </c>
      <c r="K36" s="84"/>
      <c r="L36" s="84"/>
      <c r="M36" s="84"/>
      <c r="N36" s="32">
        <v>980.55243000000007</v>
      </c>
      <c r="O36" s="14">
        <v>0</v>
      </c>
      <c r="P36" s="14">
        <f>(H36)*Dane!$C$14+(I36)*Dane!$C$15+(J36)*Dane!$C$16</f>
        <v>92.9</v>
      </c>
      <c r="Q36" s="41">
        <f>H36*Dane!$F$14+I36*Dane!$F$15++J36*Dane!$F$17</f>
        <v>14</v>
      </c>
      <c r="R36" s="41">
        <f>H36*Dane!$H$14+I36*Dane!$H$15+J36*Dane!$H$16+(H36+I36+J36)*Dane!$C$22</f>
        <v>201.60000000000002</v>
      </c>
      <c r="S36" s="15">
        <f t="shared" si="5"/>
        <v>1289.0524300000002</v>
      </c>
      <c r="T36" s="14">
        <f>IF(C36="W",S36*Dane!$D$2,S36*Dane!$H$2)</f>
        <v>257.81048600000003</v>
      </c>
      <c r="U36" s="14">
        <f t="shared" si="8"/>
        <v>1546.8629160000003</v>
      </c>
      <c r="V36" s="14">
        <f>IF(C36="W",S36*Dane!$C$23,S36*Dane!$C$23)</f>
        <v>0</v>
      </c>
      <c r="W36" s="14">
        <f>IF(C36="W",(S36*Dane!$D$3)-V36,(S36*Dane!$H$3)-V36)</f>
        <v>0</v>
      </c>
      <c r="X36" s="14">
        <f t="shared" si="6"/>
        <v>1546.8629160000003</v>
      </c>
      <c r="Y36" s="14">
        <f t="shared" si="9"/>
        <v>154.68629160000003</v>
      </c>
      <c r="Z36" s="16">
        <f t="shared" si="10"/>
        <v>309.37258320000007</v>
      </c>
      <c r="AA36" s="33">
        <f t="shared" si="11"/>
        <v>1701.5492076000003</v>
      </c>
      <c r="AB36" s="33">
        <f t="shared" si="12"/>
        <v>1856.2354992000003</v>
      </c>
      <c r="AC36" s="61">
        <v>1982</v>
      </c>
      <c r="AD36" s="97">
        <f>AC36*Dane!$D$6</f>
        <v>297.3</v>
      </c>
      <c r="AE36" s="69">
        <f>AC36*Dane!$D$7</f>
        <v>594.6</v>
      </c>
      <c r="AF36" s="155">
        <f>AC36*Dane!$D$8</f>
        <v>1189.2</v>
      </c>
      <c r="AG36" s="71"/>
    </row>
    <row r="37" spans="2:33" ht="29.25" customHeight="1">
      <c r="B37" s="10">
        <f t="shared" si="7"/>
        <v>34</v>
      </c>
      <c r="C37" s="10" t="s">
        <v>99</v>
      </c>
      <c r="D37" s="2" t="s">
        <v>971</v>
      </c>
      <c r="E37" s="2" t="s">
        <v>980</v>
      </c>
      <c r="F37" s="55" t="s">
        <v>981</v>
      </c>
      <c r="G37" s="56" t="s">
        <v>979</v>
      </c>
      <c r="H37" s="58"/>
      <c r="I37" s="84">
        <v>2.7</v>
      </c>
      <c r="J37" s="84">
        <v>0.1</v>
      </c>
      <c r="K37" s="84"/>
      <c r="L37" s="84"/>
      <c r="M37" s="84"/>
      <c r="N37" s="32">
        <v>979.11313499999994</v>
      </c>
      <c r="O37" s="14">
        <v>0</v>
      </c>
      <c r="P37" s="14">
        <f>(H37)*Dane!$C$14+(I37)*Dane!$C$15+(J37)*Dane!$C$16</f>
        <v>92.9</v>
      </c>
      <c r="Q37" s="41">
        <f>H37*Dane!$F$14+I37*Dane!$F$15++J37*Dane!$F$17</f>
        <v>14</v>
      </c>
      <c r="R37" s="41">
        <f>H37*Dane!$H$14+I37*Dane!$H$15+J37*Dane!$H$16+(H37+I37+J37)*Dane!$C$22</f>
        <v>201.60000000000002</v>
      </c>
      <c r="S37" s="15">
        <f t="shared" si="5"/>
        <v>1287.6131350000001</v>
      </c>
      <c r="T37" s="14">
        <f>IF(C37="W",S37*Dane!$D$2,S37*Dane!$H$2)</f>
        <v>257.522627</v>
      </c>
      <c r="U37" s="14">
        <f t="shared" si="8"/>
        <v>1545.1357620000001</v>
      </c>
      <c r="V37" s="14">
        <f>IF(C37="W",S37*Dane!$C$23,S37*Dane!$C$23)</f>
        <v>0</v>
      </c>
      <c r="W37" s="14">
        <f>IF(C37="W",(S37*Dane!$D$3)-V37,(S37*Dane!$H$3)-V37)</f>
        <v>0</v>
      </c>
      <c r="X37" s="14">
        <f t="shared" si="6"/>
        <v>1545.1357620000001</v>
      </c>
      <c r="Y37" s="14">
        <f t="shared" si="9"/>
        <v>154.51357620000002</v>
      </c>
      <c r="Z37" s="16">
        <f t="shared" si="10"/>
        <v>309.02715240000003</v>
      </c>
      <c r="AA37" s="33">
        <f t="shared" si="11"/>
        <v>1699.6493382000001</v>
      </c>
      <c r="AB37" s="33">
        <f t="shared" si="12"/>
        <v>1854.1629144000001</v>
      </c>
      <c r="AC37" s="61">
        <v>2057.46</v>
      </c>
      <c r="AD37" s="97">
        <f>AC37*Dane!$D$6</f>
        <v>308.61899999999997</v>
      </c>
      <c r="AE37" s="69">
        <f>AC37*Dane!$D$7</f>
        <v>617.23799999999994</v>
      </c>
      <c r="AF37" s="155">
        <f>AC37*Dane!$D$8</f>
        <v>1234.4759999999999</v>
      </c>
      <c r="AG37" s="71"/>
    </row>
    <row r="38" spans="2:33" ht="29.25" customHeight="1">
      <c r="B38" s="10">
        <f t="shared" si="7"/>
        <v>35</v>
      </c>
      <c r="C38" s="10" t="s">
        <v>99</v>
      </c>
      <c r="D38" s="2" t="s">
        <v>971</v>
      </c>
      <c r="E38" s="2" t="s">
        <v>982</v>
      </c>
      <c r="F38" s="55" t="s">
        <v>983</v>
      </c>
      <c r="G38" s="56" t="s">
        <v>984</v>
      </c>
      <c r="H38" s="58"/>
      <c r="I38" s="84">
        <v>3.2</v>
      </c>
      <c r="J38" s="84">
        <v>0.4</v>
      </c>
      <c r="K38" s="84"/>
      <c r="L38" s="84"/>
      <c r="M38" s="84"/>
      <c r="N38" s="32">
        <v>985.79629499999999</v>
      </c>
      <c r="O38" s="14">
        <v>0</v>
      </c>
      <c r="P38" s="14">
        <f>(H38)*Dane!$C$14+(I38)*Dane!$C$15+(J38)*Dane!$C$16</f>
        <v>120.80000000000001</v>
      </c>
      <c r="Q38" s="41">
        <f>H38*Dane!$F$14+I38*Dane!$F$15++J38*Dane!$F$17</f>
        <v>18</v>
      </c>
      <c r="R38" s="41">
        <f>H38*Dane!$H$14+I38*Dane!$H$15+J38*Dane!$H$16+(H38+I38+J38)*Dane!$C$22</f>
        <v>259.20000000000005</v>
      </c>
      <c r="S38" s="15">
        <f t="shared" si="5"/>
        <v>1383.7962950000001</v>
      </c>
      <c r="T38" s="14">
        <f>IF(C38="W",S38*Dane!$D$2,S38*Dane!$H$2)</f>
        <v>276.75925900000004</v>
      </c>
      <c r="U38" s="14">
        <f t="shared" si="8"/>
        <v>1660.555554</v>
      </c>
      <c r="V38" s="14">
        <f>IF(C38="W",S38*Dane!$C$23,S38*Dane!$C$23)</f>
        <v>0</v>
      </c>
      <c r="W38" s="14">
        <f>IF(C38="W",(S38*Dane!$D$3)-V38,(S38*Dane!$H$3)-V38)</f>
        <v>0</v>
      </c>
      <c r="X38" s="14">
        <f t="shared" si="6"/>
        <v>1660.555554</v>
      </c>
      <c r="Y38" s="14">
        <f t="shared" si="9"/>
        <v>166.0555554</v>
      </c>
      <c r="Z38" s="16">
        <f t="shared" si="10"/>
        <v>332.11111080000001</v>
      </c>
      <c r="AA38" s="33">
        <f t="shared" si="11"/>
        <v>1826.6111094</v>
      </c>
      <c r="AB38" s="33">
        <f t="shared" si="12"/>
        <v>1992.6666648</v>
      </c>
      <c r="AC38" s="61">
        <v>2572.0088159153997</v>
      </c>
      <c r="AD38" s="97">
        <f>AC38*Dane!$D$6</f>
        <v>385.80132238730994</v>
      </c>
      <c r="AE38" s="69">
        <f>AC38*Dane!$D$7</f>
        <v>771.60264477461988</v>
      </c>
      <c r="AF38" s="155">
        <f>AC38*Dane!$D$8</f>
        <v>1543.2052895492398</v>
      </c>
      <c r="AG38" s="71"/>
    </row>
    <row r="39" spans="2:33" ht="29.25" customHeight="1">
      <c r="B39" s="10">
        <f t="shared" si="7"/>
        <v>36</v>
      </c>
      <c r="C39" s="10" t="s">
        <v>99</v>
      </c>
      <c r="D39" s="2" t="s">
        <v>971</v>
      </c>
      <c r="E39" s="2" t="s">
        <v>985</v>
      </c>
      <c r="F39" s="55" t="s">
        <v>986</v>
      </c>
      <c r="G39" s="56" t="s">
        <v>987</v>
      </c>
      <c r="H39" s="58"/>
      <c r="I39" s="84">
        <v>5.4</v>
      </c>
      <c r="J39" s="84">
        <v>0.2</v>
      </c>
      <c r="K39" s="84"/>
      <c r="L39" s="84"/>
      <c r="M39" s="84"/>
      <c r="N39" s="32">
        <v>1512.5380049999999</v>
      </c>
      <c r="O39" s="14">
        <v>0</v>
      </c>
      <c r="P39" s="14">
        <f>(H39)*Dane!$C$14+(I39)*Dane!$C$15+(J39)*Dane!$C$16</f>
        <v>185.8</v>
      </c>
      <c r="Q39" s="41">
        <f>H39*Dane!$F$14+I39*Dane!$F$15++J39*Dane!$F$17</f>
        <v>28</v>
      </c>
      <c r="R39" s="41">
        <f>H39*Dane!$H$14+I39*Dane!$H$15+J39*Dane!$H$16+(H39+I39+J39)*Dane!$C$22</f>
        <v>403.20000000000005</v>
      </c>
      <c r="S39" s="15">
        <f t="shared" si="5"/>
        <v>2129.5380049999999</v>
      </c>
      <c r="T39" s="14">
        <f>IF(C39="W",S39*Dane!$D$2,S39*Dane!$H$2)</f>
        <v>425.907601</v>
      </c>
      <c r="U39" s="14">
        <f t="shared" si="8"/>
        <v>2555.4456059999998</v>
      </c>
      <c r="V39" s="14">
        <f>IF(C39="W",S39*Dane!$C$23,S39*Dane!$C$23)</f>
        <v>0</v>
      </c>
      <c r="W39" s="14">
        <f>IF(C39="W",(S39*Dane!$D$3)-V39,(S39*Dane!$H$3)-V39)</f>
        <v>0</v>
      </c>
      <c r="X39" s="14">
        <f t="shared" si="6"/>
        <v>2555.4456059999998</v>
      </c>
      <c r="Y39" s="14">
        <f t="shared" si="9"/>
        <v>255.54456059999998</v>
      </c>
      <c r="Z39" s="16">
        <f t="shared" si="10"/>
        <v>511.08912119999997</v>
      </c>
      <c r="AA39" s="33">
        <f t="shared" si="11"/>
        <v>2810.9901665999996</v>
      </c>
      <c r="AB39" s="33">
        <f t="shared" si="12"/>
        <v>3066.5347271999999</v>
      </c>
      <c r="AC39" s="61">
        <v>3296.3515778339997</v>
      </c>
      <c r="AD39" s="97">
        <f>AC39*Dane!$D$6</f>
        <v>494.45273667509991</v>
      </c>
      <c r="AE39" s="69">
        <f>AC39*Dane!$D$7</f>
        <v>988.90547335019983</v>
      </c>
      <c r="AF39" s="155">
        <f>AC39*Dane!$D$8</f>
        <v>1977.8109467003997</v>
      </c>
      <c r="AG39" s="71"/>
    </row>
    <row r="40" spans="2:33" ht="29.25" customHeight="1">
      <c r="B40" s="10">
        <f t="shared" si="7"/>
        <v>37</v>
      </c>
      <c r="C40" s="10" t="s">
        <v>99</v>
      </c>
      <c r="D40" s="2" t="s">
        <v>971</v>
      </c>
      <c r="E40" s="2" t="s">
        <v>988</v>
      </c>
      <c r="F40" s="55" t="s">
        <v>989</v>
      </c>
      <c r="G40" s="56" t="s">
        <v>990</v>
      </c>
      <c r="H40" s="58"/>
      <c r="I40" s="84">
        <v>6.1</v>
      </c>
      <c r="J40" s="84">
        <v>0.2</v>
      </c>
      <c r="K40" s="84"/>
      <c r="L40" s="84"/>
      <c r="M40" s="84"/>
      <c r="N40" s="32">
        <v>1826.0728199999999</v>
      </c>
      <c r="O40" s="14">
        <v>0</v>
      </c>
      <c r="P40" s="14">
        <f>(H40)*Dane!$C$14+(I40)*Dane!$C$15+(J40)*Dane!$C$16</f>
        <v>208.89999999999998</v>
      </c>
      <c r="Q40" s="41">
        <f>H40*Dane!$F$14+I40*Dane!$F$15++J40*Dane!$F$17</f>
        <v>31.5</v>
      </c>
      <c r="R40" s="41">
        <f>H40*Dane!$H$14+I40*Dane!$H$15+J40*Dane!$H$16+(H40+I40+J40)*Dane!$C$22</f>
        <v>453.59999999999997</v>
      </c>
      <c r="S40" s="15">
        <f t="shared" si="5"/>
        <v>2520.0728199999999</v>
      </c>
      <c r="T40" s="14">
        <f>IF(C40="W",S40*Dane!$D$2,S40*Dane!$H$2)</f>
        <v>504.01456400000001</v>
      </c>
      <c r="U40" s="14">
        <f t="shared" si="8"/>
        <v>3024.0873839999999</v>
      </c>
      <c r="V40" s="14">
        <f>IF(C40="W",S40*Dane!$C$23,S40*Dane!$C$23)</f>
        <v>0</v>
      </c>
      <c r="W40" s="14">
        <f>IF(C40="W",(S40*Dane!$D$3)-V40,(S40*Dane!$H$3)-V40)</f>
        <v>0</v>
      </c>
      <c r="X40" s="14">
        <f t="shared" si="6"/>
        <v>3024.0873839999999</v>
      </c>
      <c r="Y40" s="14">
        <f t="shared" si="9"/>
        <v>302.4087384</v>
      </c>
      <c r="Z40" s="16">
        <f t="shared" si="10"/>
        <v>604.81747680000001</v>
      </c>
      <c r="AA40" s="33">
        <f t="shared" si="11"/>
        <v>3326.4961223999999</v>
      </c>
      <c r="AB40" s="33">
        <f t="shared" si="12"/>
        <v>3628.9048607999998</v>
      </c>
      <c r="AC40" s="61">
        <v>3896.7731807760001</v>
      </c>
      <c r="AD40" s="97">
        <f>AC40*Dane!$D$6</f>
        <v>584.51597711639999</v>
      </c>
      <c r="AE40" s="69">
        <f>AC40*Dane!$D$7</f>
        <v>1169.0319542328</v>
      </c>
      <c r="AF40" s="155">
        <f>AC40*Dane!$D$8</f>
        <v>2338.0639084656</v>
      </c>
      <c r="AG40" s="71"/>
    </row>
    <row r="41" spans="2:33" ht="29.25" customHeight="1">
      <c r="B41" s="10">
        <f t="shared" si="7"/>
        <v>38</v>
      </c>
      <c r="C41" s="10" t="s">
        <v>99</v>
      </c>
      <c r="D41" s="2" t="s">
        <v>991</v>
      </c>
      <c r="E41" s="2" t="s">
        <v>992</v>
      </c>
      <c r="F41" s="55" t="s">
        <v>993</v>
      </c>
      <c r="G41" s="56" t="s">
        <v>994</v>
      </c>
      <c r="H41" s="58"/>
      <c r="I41" s="84">
        <v>1.2</v>
      </c>
      <c r="J41" s="84">
        <v>0.2</v>
      </c>
      <c r="K41" s="84"/>
      <c r="L41" s="84"/>
      <c r="M41" s="84"/>
      <c r="N41" s="32">
        <v>18.690705000000001</v>
      </c>
      <c r="O41" s="14">
        <v>0</v>
      </c>
      <c r="P41" s="14">
        <f>(H41)*Dane!$C$14+(I41)*Dane!$C$15+(J41)*Dane!$C$16</f>
        <v>47.2</v>
      </c>
      <c r="Q41" s="41">
        <f>H41*Dane!$F$14+I41*Dane!$F$15++J41*Dane!$F$17</f>
        <v>7</v>
      </c>
      <c r="R41" s="41">
        <f>H41*Dane!$H$14+I41*Dane!$H$15+J41*Dane!$H$16+(H41+I41+J41)*Dane!$C$22</f>
        <v>100.79999999999998</v>
      </c>
      <c r="S41" s="15">
        <f t="shared" si="5"/>
        <v>173.69070499999998</v>
      </c>
      <c r="T41" s="14">
        <f>IF(C41="W",S41*Dane!$D$2,S41*Dane!$H$2)</f>
        <v>34.738140999999999</v>
      </c>
      <c r="U41" s="14">
        <f t="shared" si="8"/>
        <v>208.42884599999996</v>
      </c>
      <c r="V41" s="14">
        <f>IF(C41="W",S41*Dane!$C$23,S41*Dane!$C$23)</f>
        <v>0</v>
      </c>
      <c r="W41" s="14">
        <f>IF(C41="W",(S41*Dane!$D$3)-V41,(S41*Dane!$H$3)-V41)</f>
        <v>0</v>
      </c>
      <c r="X41" s="14">
        <f t="shared" si="6"/>
        <v>208.42884599999996</v>
      </c>
      <c r="Y41" s="14">
        <f t="shared" si="9"/>
        <v>20.842884599999998</v>
      </c>
      <c r="Z41" s="16">
        <f t="shared" si="10"/>
        <v>41.685769199999996</v>
      </c>
      <c r="AA41" s="33">
        <f t="shared" si="11"/>
        <v>229.27173059999996</v>
      </c>
      <c r="AB41" s="33">
        <f t="shared" si="12"/>
        <v>250.11461519999995</v>
      </c>
      <c r="AC41" s="61">
        <v>425.73303284399998</v>
      </c>
      <c r="AD41" s="97">
        <f>AC41*Dane!$D$6</f>
        <v>63.859954926599997</v>
      </c>
      <c r="AE41" s="69">
        <f>AC41*Dane!$D$7</f>
        <v>127.71990985319999</v>
      </c>
      <c r="AF41" s="155">
        <f>AC41*Dane!$D$8</f>
        <v>255.43981970639999</v>
      </c>
      <c r="AG41" s="71"/>
    </row>
    <row r="42" spans="2:33" ht="29.25" customHeight="1">
      <c r="B42" s="10">
        <f t="shared" si="7"/>
        <v>39</v>
      </c>
      <c r="C42" s="10" t="s">
        <v>99</v>
      </c>
      <c r="D42" s="2" t="s">
        <v>991</v>
      </c>
      <c r="E42" s="2" t="s">
        <v>995</v>
      </c>
      <c r="F42" s="55" t="s">
        <v>996</v>
      </c>
      <c r="G42" s="56" t="s">
        <v>994</v>
      </c>
      <c r="H42" s="58"/>
      <c r="I42" s="84">
        <v>1.2</v>
      </c>
      <c r="J42" s="84">
        <v>0.2</v>
      </c>
      <c r="K42" s="84"/>
      <c r="L42" s="84"/>
      <c r="M42" s="84"/>
      <c r="N42" s="32">
        <v>18.308235</v>
      </c>
      <c r="O42" s="14">
        <v>0</v>
      </c>
      <c r="P42" s="14">
        <f>(H42)*Dane!$C$14+(I42)*Dane!$C$15+(J42)*Dane!$C$16</f>
        <v>47.2</v>
      </c>
      <c r="Q42" s="41">
        <f>H42*Dane!$F$14+I42*Dane!$F$15++J42*Dane!$F$17</f>
        <v>7</v>
      </c>
      <c r="R42" s="41">
        <f>H42*Dane!$H$14+I42*Dane!$H$15+J42*Dane!$H$16+(H42+I42+J42)*Dane!$C$22</f>
        <v>100.79999999999998</v>
      </c>
      <c r="S42" s="15">
        <f t="shared" si="5"/>
        <v>173.30823499999997</v>
      </c>
      <c r="T42" s="14">
        <f>IF(C42="W",S42*Dane!$D$2,S42*Dane!$H$2)</f>
        <v>34.661646999999995</v>
      </c>
      <c r="U42" s="14">
        <f t="shared" si="8"/>
        <v>207.96988199999996</v>
      </c>
      <c r="V42" s="14">
        <f>IF(C42="W",S42*Dane!$C$23,S42*Dane!$C$23)</f>
        <v>0</v>
      </c>
      <c r="W42" s="14">
        <f>IF(C42="W",(S42*Dane!$D$3)-V42,(S42*Dane!$H$3)-V42)</f>
        <v>0</v>
      </c>
      <c r="X42" s="14">
        <f t="shared" si="6"/>
        <v>207.96988199999996</v>
      </c>
      <c r="Y42" s="14">
        <f t="shared" si="9"/>
        <v>20.796988199999998</v>
      </c>
      <c r="Z42" s="16">
        <f t="shared" si="10"/>
        <v>41.593976399999995</v>
      </c>
      <c r="AA42" s="33">
        <f t="shared" si="11"/>
        <v>228.76687019999994</v>
      </c>
      <c r="AB42" s="33">
        <f t="shared" si="12"/>
        <v>249.56385839999996</v>
      </c>
      <c r="AC42" s="61">
        <v>403.39577338199996</v>
      </c>
      <c r="AD42" s="97">
        <f>AC42*Dane!$D$6</f>
        <v>60.509366007299988</v>
      </c>
      <c r="AE42" s="69">
        <f>AC42*Dane!$D$7</f>
        <v>121.01873201459998</v>
      </c>
      <c r="AF42" s="155">
        <f>AC42*Dane!$D$8</f>
        <v>242.03746402919995</v>
      </c>
      <c r="AG42" s="71"/>
    </row>
    <row r="43" spans="2:33" ht="29.25" customHeight="1">
      <c r="B43" s="10">
        <f t="shared" si="7"/>
        <v>40</v>
      </c>
      <c r="C43" s="10" t="s">
        <v>99</v>
      </c>
      <c r="D43" s="2" t="s">
        <v>997</v>
      </c>
      <c r="E43" s="2" t="s">
        <v>998</v>
      </c>
      <c r="F43" s="55" t="s">
        <v>999</v>
      </c>
      <c r="G43" s="56" t="s">
        <v>1000</v>
      </c>
      <c r="H43" s="58"/>
      <c r="I43" s="84">
        <v>14.65</v>
      </c>
      <c r="J43" s="84">
        <v>0.41</v>
      </c>
      <c r="K43" s="84"/>
      <c r="L43" s="84"/>
      <c r="M43" s="84"/>
      <c r="N43" s="32">
        <v>2944.7069850000003</v>
      </c>
      <c r="O43" s="14">
        <v>0</v>
      </c>
      <c r="P43" s="14">
        <f>(H43)*Dane!$C$14+(I43)*Dane!$C$15+(J43)*Dane!$C$16</f>
        <v>499.03</v>
      </c>
      <c r="Q43" s="41">
        <f>H43*Dane!$F$14+I43*Dane!$F$15++J43*Dane!$F$17</f>
        <v>75.3</v>
      </c>
      <c r="R43" s="41">
        <f>H43*Dane!$H$14+I43*Dane!$H$15+J43*Dane!$H$16+(H43+I43+J43)*Dane!$C$22</f>
        <v>1084.32</v>
      </c>
      <c r="S43" s="15">
        <f t="shared" si="5"/>
        <v>4603.3569850000003</v>
      </c>
      <c r="T43" s="14">
        <f>IF(C43="W",S43*Dane!$D$2,S43*Dane!$H$2)</f>
        <v>920.67139700000007</v>
      </c>
      <c r="U43" s="14">
        <f t="shared" si="8"/>
        <v>5524.0283820000004</v>
      </c>
      <c r="V43" s="14">
        <f>IF(C43="W",S43*Dane!$C$23,S43*Dane!$C$23)</f>
        <v>0</v>
      </c>
      <c r="W43" s="14">
        <f>IF(C43="W",(S43*Dane!$D$3)-V43,(S43*Dane!$H$3)-V43)</f>
        <v>0</v>
      </c>
      <c r="X43" s="14">
        <f t="shared" si="6"/>
        <v>5524.0283820000004</v>
      </c>
      <c r="Y43" s="14">
        <f t="shared" si="9"/>
        <v>552.40283820000002</v>
      </c>
      <c r="Z43" s="16">
        <f t="shared" si="10"/>
        <v>1104.8056764</v>
      </c>
      <c r="AA43" s="33">
        <f t="shared" si="11"/>
        <v>6076.4312202000001</v>
      </c>
      <c r="AB43" s="33">
        <f t="shared" si="12"/>
        <v>6628.8340584000007</v>
      </c>
      <c r="AC43" s="61">
        <v>8453.2878764280013</v>
      </c>
      <c r="AD43" s="97">
        <f>AC43*Dane!$D$6</f>
        <v>1267.9931814642002</v>
      </c>
      <c r="AE43" s="69">
        <f>AC43*Dane!$D$7</f>
        <v>2535.9863629284005</v>
      </c>
      <c r="AF43" s="155">
        <f>AC43*Dane!$D$8</f>
        <v>5071.9727258568009</v>
      </c>
      <c r="AG43" s="71"/>
    </row>
    <row r="44" spans="2:33" ht="29.25" customHeight="1">
      <c r="B44" s="10">
        <f t="shared" si="7"/>
        <v>41</v>
      </c>
      <c r="C44" s="10" t="s">
        <v>99</v>
      </c>
      <c r="D44" s="2" t="s">
        <v>1001</v>
      </c>
      <c r="E44" s="2" t="s">
        <v>1002</v>
      </c>
      <c r="F44" s="55" t="s">
        <v>1003</v>
      </c>
      <c r="G44" s="56" t="s">
        <v>1004</v>
      </c>
      <c r="H44" s="58"/>
      <c r="I44" s="84">
        <v>15.35</v>
      </c>
      <c r="J44" s="84">
        <v>0.12</v>
      </c>
      <c r="K44" s="84"/>
      <c r="L44" s="84"/>
      <c r="M44" s="84"/>
      <c r="N44" s="32">
        <v>1969.47894</v>
      </c>
      <c r="O44" s="14">
        <v>0</v>
      </c>
      <c r="P44" s="14">
        <f>(H44)*Dane!$C$14+(I44)*Dane!$C$15+(J44)*Dane!$C$16</f>
        <v>511.11</v>
      </c>
      <c r="Q44" s="41">
        <f>H44*Dane!$F$14+I44*Dane!$F$15++J44*Dane!$F$17</f>
        <v>77.349999999999994</v>
      </c>
      <c r="R44" s="41">
        <f>H44*Dane!$H$14+I44*Dane!$H$15+J44*Dane!$H$16+(H44+I44+J44)*Dane!$C$22</f>
        <v>1113.8399999999999</v>
      </c>
      <c r="S44" s="15">
        <f t="shared" si="5"/>
        <v>3671.7789400000001</v>
      </c>
      <c r="T44" s="14">
        <f>IF(C44="W",S44*Dane!$D$2,S44*Dane!$H$2)</f>
        <v>734.35578800000008</v>
      </c>
      <c r="U44" s="14">
        <f t="shared" si="8"/>
        <v>4406.134728</v>
      </c>
      <c r="V44" s="14">
        <f>IF(C44="W",S44*Dane!$C$23,S44*Dane!$C$23)</f>
        <v>0</v>
      </c>
      <c r="W44" s="14">
        <f>IF(C44="W",(S44*Dane!$D$3)-V44,(S44*Dane!$H$3)-V44)</f>
        <v>0</v>
      </c>
      <c r="X44" s="14">
        <f t="shared" si="6"/>
        <v>4406.134728</v>
      </c>
      <c r="Y44" s="14">
        <f t="shared" si="9"/>
        <v>440.61347280000001</v>
      </c>
      <c r="Z44" s="16">
        <f t="shared" si="10"/>
        <v>881.22694560000002</v>
      </c>
      <c r="AA44" s="33">
        <f t="shared" si="11"/>
        <v>4846.7482007999997</v>
      </c>
      <c r="AB44" s="33">
        <f t="shared" si="12"/>
        <v>5287.3616736000004</v>
      </c>
      <c r="AC44" s="61">
        <v>5879.3914231919998</v>
      </c>
      <c r="AD44" s="97">
        <f>AC44*Dane!$D$6</f>
        <v>881.9087134788</v>
      </c>
      <c r="AE44" s="69">
        <f>AC44*Dane!$D$7</f>
        <v>1763.8174269576</v>
      </c>
      <c r="AF44" s="155">
        <f>AC44*Dane!$D$8</f>
        <v>3527.6348539152</v>
      </c>
      <c r="AG44" s="71"/>
    </row>
    <row r="45" spans="2:33" ht="29.25" customHeight="1">
      <c r="B45" s="10">
        <f t="shared" si="7"/>
        <v>42</v>
      </c>
      <c r="C45" s="10" t="s">
        <v>99</v>
      </c>
      <c r="D45" s="2" t="s">
        <v>1005</v>
      </c>
      <c r="E45" s="8" t="s">
        <v>1843</v>
      </c>
      <c r="F45" s="2" t="s">
        <v>1842</v>
      </c>
      <c r="G45" s="56" t="s">
        <v>1844</v>
      </c>
      <c r="H45" s="58"/>
      <c r="I45" s="84">
        <v>5.9</v>
      </c>
      <c r="J45" s="84">
        <v>0.3</v>
      </c>
      <c r="K45" s="84"/>
      <c r="L45" s="84"/>
      <c r="M45" s="84"/>
      <c r="N45" s="32">
        <v>1271.662425</v>
      </c>
      <c r="O45" s="14">
        <v>0</v>
      </c>
      <c r="P45" s="14">
        <f>(H45)*Dane!$C$14+(I45)*Dane!$C$15+(J45)*Dane!$C$16</f>
        <v>206.10000000000002</v>
      </c>
      <c r="Q45" s="41">
        <f>H45*Dane!$F$14+I45*Dane!$F$15++J45*Dane!$F$17</f>
        <v>31</v>
      </c>
      <c r="R45" s="41">
        <f>H45*Dane!$H$14+I45*Dane!$H$15+J45*Dane!$H$16+(H45+I45+J45)*Dane!$C$22</f>
        <v>446.40000000000003</v>
      </c>
      <c r="S45" s="15">
        <f t="shared" si="5"/>
        <v>1955.162425</v>
      </c>
      <c r="T45" s="14">
        <f>IF(C45="W",S45*Dane!$D$2,S45*Dane!$H$2)</f>
        <v>391.03248500000001</v>
      </c>
      <c r="U45" s="14">
        <f>SUM(S45:T45)</f>
        <v>2346.1949100000002</v>
      </c>
      <c r="V45" s="14">
        <f>IF(C45="W",S45*Dane!$C$23,S45*Dane!$C$23)</f>
        <v>0</v>
      </c>
      <c r="W45" s="14">
        <f>IF(C45="W",(S45*Dane!$D$3)-V45,(S45*Dane!$H$3)-V45)</f>
        <v>0</v>
      </c>
      <c r="X45" s="14">
        <f t="shared" si="6"/>
        <v>2346.1949100000002</v>
      </c>
      <c r="Y45" s="14">
        <f>X45*0.1</f>
        <v>234.61949100000004</v>
      </c>
      <c r="Z45" s="16">
        <f>X45*0.2</f>
        <v>469.23898200000008</v>
      </c>
      <c r="AA45" s="33">
        <f>SUM(X45:Y45)</f>
        <v>2580.8144010000001</v>
      </c>
      <c r="AB45" s="33">
        <f>SUM(X45,Z45)</f>
        <v>2815.433892</v>
      </c>
      <c r="AC45" s="61">
        <v>4831.3241800000005</v>
      </c>
      <c r="AD45" s="97">
        <v>456.00284422350001</v>
      </c>
      <c r="AE45" s="69">
        <v>912.00568844700001</v>
      </c>
      <c r="AF45" s="155">
        <v>1824.011376894</v>
      </c>
      <c r="AG45" s="71"/>
    </row>
    <row r="46" spans="2:33" ht="29.25" customHeight="1">
      <c r="B46" s="10">
        <f t="shared" si="7"/>
        <v>43</v>
      </c>
      <c r="C46" s="10" t="s">
        <v>99</v>
      </c>
      <c r="D46" s="2" t="s">
        <v>1005</v>
      </c>
      <c r="E46" s="2" t="s">
        <v>1006</v>
      </c>
      <c r="F46" s="55" t="s">
        <v>1007</v>
      </c>
      <c r="G46" s="56" t="s">
        <v>1008</v>
      </c>
      <c r="H46" s="58"/>
      <c r="I46" s="84">
        <v>7.2</v>
      </c>
      <c r="J46" s="84">
        <v>0</v>
      </c>
      <c r="K46" s="84"/>
      <c r="L46" s="84"/>
      <c r="M46" s="84"/>
      <c r="N46" s="32">
        <v>1289.3768250000001</v>
      </c>
      <c r="O46" s="14">
        <v>0</v>
      </c>
      <c r="P46" s="14">
        <f>(H46)*Dane!$C$14+(I46)*Dane!$C$15+(J46)*Dane!$C$16</f>
        <v>237.6</v>
      </c>
      <c r="Q46" s="41">
        <f>H46*Dane!$F$14+I46*Dane!$F$15++J46*Dane!$F$17</f>
        <v>36</v>
      </c>
      <c r="R46" s="41">
        <f>H46*Dane!$H$14+I46*Dane!$H$15+J46*Dane!$H$16+(H46+I46+J46)*Dane!$C$22</f>
        <v>518.40000000000009</v>
      </c>
      <c r="S46" s="15">
        <f t="shared" si="5"/>
        <v>2081.3768250000003</v>
      </c>
      <c r="T46" s="14">
        <f>IF(C46="W",S46*Dane!$D$2,S46*Dane!$H$2)</f>
        <v>416.27536500000008</v>
      </c>
      <c r="U46" s="14">
        <f t="shared" si="8"/>
        <v>2497.6521900000002</v>
      </c>
      <c r="V46" s="14">
        <f>IF(C46="W",S46*Dane!$C$23,S46*Dane!$C$23)</f>
        <v>0</v>
      </c>
      <c r="W46" s="14">
        <f>IF(C46="W",(S46*Dane!$D$3)-V46,(S46*Dane!$H$3)-V46)</f>
        <v>0</v>
      </c>
      <c r="X46" s="14">
        <f t="shared" si="6"/>
        <v>2497.6521900000002</v>
      </c>
      <c r="Y46" s="14">
        <f t="shared" si="9"/>
        <v>249.76521900000003</v>
      </c>
      <c r="Z46" s="16">
        <f t="shared" si="10"/>
        <v>499.53043800000006</v>
      </c>
      <c r="AA46" s="33">
        <f t="shared" si="11"/>
        <v>2747.4174090000001</v>
      </c>
      <c r="AB46" s="33">
        <f t="shared" si="12"/>
        <v>2997.1826280000005</v>
      </c>
      <c r="AC46" s="61">
        <v>4185.9400000000005</v>
      </c>
      <c r="AD46" s="97">
        <f>AC46*Dane!$D$6</f>
        <v>627.89100000000008</v>
      </c>
      <c r="AE46" s="69">
        <f>AC46*Dane!$D$7</f>
        <v>1255.7820000000002</v>
      </c>
      <c r="AF46" s="155">
        <f>AC46*Dane!$D$8</f>
        <v>2511.5640000000003</v>
      </c>
      <c r="AG46" s="71"/>
    </row>
    <row r="47" spans="2:33" ht="29.25" customHeight="1">
      <c r="B47" s="10">
        <f t="shared" si="7"/>
        <v>44</v>
      </c>
      <c r="C47" s="10" t="s">
        <v>99</v>
      </c>
      <c r="D47" s="2" t="s">
        <v>1009</v>
      </c>
      <c r="E47" s="2" t="s">
        <v>1010</v>
      </c>
      <c r="F47" s="55" t="s">
        <v>1011</v>
      </c>
      <c r="G47" s="56" t="s">
        <v>1012</v>
      </c>
      <c r="H47" s="58"/>
      <c r="I47" s="84">
        <v>2.95</v>
      </c>
      <c r="J47" s="84">
        <v>0.2</v>
      </c>
      <c r="K47" s="84"/>
      <c r="L47" s="84"/>
      <c r="M47" s="84"/>
      <c r="N47" s="32">
        <v>1119.1474800000001</v>
      </c>
      <c r="O47" s="14">
        <v>0</v>
      </c>
      <c r="P47" s="14">
        <f>(H47)*Dane!$C$14+(I47)*Dane!$C$15+(J47)*Dane!$C$16</f>
        <v>104.95</v>
      </c>
      <c r="Q47" s="41">
        <f>H47*Dane!$F$14+I47*Dane!$F$15++J47*Dane!$F$17</f>
        <v>15.75</v>
      </c>
      <c r="R47" s="41">
        <f>H47*Dane!$H$14+I47*Dane!$H$15+J47*Dane!$H$16+(H47+I47+J47)*Dane!$C$22</f>
        <v>226.8</v>
      </c>
      <c r="S47" s="15">
        <f t="shared" si="5"/>
        <v>1466.6474800000001</v>
      </c>
      <c r="T47" s="14">
        <f>IF(C47="W",S47*Dane!$D$2,S47*Dane!$H$2)</f>
        <v>293.32949600000001</v>
      </c>
      <c r="U47" s="14">
        <f t="shared" si="8"/>
        <v>1759.9769760000001</v>
      </c>
      <c r="V47" s="14">
        <f>IF(C47="W",S47*Dane!$C$23,S47*Dane!$C$23)</f>
        <v>0</v>
      </c>
      <c r="W47" s="14">
        <f>IF(C47="W",(S47*Dane!$D$3)-V47,(S47*Dane!$H$3)-V47)</f>
        <v>0</v>
      </c>
      <c r="X47" s="14">
        <f t="shared" si="6"/>
        <v>1759.9769760000001</v>
      </c>
      <c r="Y47" s="14">
        <f t="shared" si="9"/>
        <v>175.99769760000004</v>
      </c>
      <c r="Z47" s="16">
        <f t="shared" si="10"/>
        <v>351.99539520000008</v>
      </c>
      <c r="AA47" s="33">
        <f t="shared" si="11"/>
        <v>1935.9746736000002</v>
      </c>
      <c r="AB47" s="33">
        <f t="shared" si="12"/>
        <v>2111.9723712000005</v>
      </c>
      <c r="AC47" s="61">
        <v>2641.52</v>
      </c>
      <c r="AD47" s="97">
        <f>AC47*Dane!$D$6</f>
        <v>396.22800000000001</v>
      </c>
      <c r="AE47" s="69">
        <f>AC47*Dane!$D$7</f>
        <v>792.45600000000002</v>
      </c>
      <c r="AF47" s="155">
        <f>AC47*Dane!$D$8</f>
        <v>1584.912</v>
      </c>
      <c r="AG47" s="71"/>
    </row>
    <row r="48" spans="2:33" ht="29.25" customHeight="1">
      <c r="B48" s="10">
        <f t="shared" si="7"/>
        <v>45</v>
      </c>
      <c r="C48" s="10" t="s">
        <v>99</v>
      </c>
      <c r="D48" s="2" t="s">
        <v>1013</v>
      </c>
      <c r="E48" s="2" t="s">
        <v>1014</v>
      </c>
      <c r="F48" s="55" t="s">
        <v>1015</v>
      </c>
      <c r="G48" s="56" t="s">
        <v>1016</v>
      </c>
      <c r="H48" s="58"/>
      <c r="I48" s="84">
        <v>7.2</v>
      </c>
      <c r="J48" s="84">
        <v>0.1</v>
      </c>
      <c r="K48" s="84"/>
      <c r="L48" s="84"/>
      <c r="M48" s="84"/>
      <c r="N48" s="32">
        <v>719.02346999999997</v>
      </c>
      <c r="O48" s="14">
        <v>0</v>
      </c>
      <c r="P48" s="14">
        <f>(H48)*Dane!$C$14+(I48)*Dane!$C$15+(J48)*Dane!$C$16</f>
        <v>241.4</v>
      </c>
      <c r="Q48" s="41">
        <f>H48*Dane!$F$14+I48*Dane!$F$15++J48*Dane!$F$17</f>
        <v>36.5</v>
      </c>
      <c r="R48" s="41">
        <f>H48*Dane!$H$14+I48*Dane!$H$15+J48*Dane!$H$16+(H48+I48+J48)*Dane!$C$22</f>
        <v>525.6</v>
      </c>
      <c r="S48" s="15">
        <f t="shared" si="5"/>
        <v>1522.5234700000001</v>
      </c>
      <c r="T48" s="14">
        <f>IF(C48="W",S48*Dane!$D$2,S48*Dane!$H$2)</f>
        <v>304.50469400000003</v>
      </c>
      <c r="U48" s="14">
        <f t="shared" si="8"/>
        <v>1827.0281640000001</v>
      </c>
      <c r="V48" s="14">
        <f>IF(C48="W",S48*Dane!$C$23,S48*Dane!$C$23)</f>
        <v>0</v>
      </c>
      <c r="W48" s="14">
        <f>IF(C48="W",(S48*Dane!$D$3)-V48,(S48*Dane!$H$3)-V48)</f>
        <v>0</v>
      </c>
      <c r="X48" s="14">
        <f t="shared" si="6"/>
        <v>1827.0281640000001</v>
      </c>
      <c r="Y48" s="14">
        <f t="shared" si="9"/>
        <v>182.70281640000002</v>
      </c>
      <c r="Z48" s="16">
        <f t="shared" si="10"/>
        <v>365.40563280000003</v>
      </c>
      <c r="AA48" s="33">
        <f t="shared" si="11"/>
        <v>2009.7309804000001</v>
      </c>
      <c r="AB48" s="33">
        <f t="shared" si="12"/>
        <v>2192.4337968</v>
      </c>
      <c r="AC48" s="61">
        <v>2503.7200000000003</v>
      </c>
      <c r="AD48" s="97">
        <f>AC48*Dane!$D$6</f>
        <v>375.55800000000005</v>
      </c>
      <c r="AE48" s="69">
        <f>AC48*Dane!$D$7</f>
        <v>751.1160000000001</v>
      </c>
      <c r="AF48" s="155">
        <f>AC48*Dane!$D$8</f>
        <v>1502.2320000000002</v>
      </c>
      <c r="AG48" s="71"/>
    </row>
    <row r="49" spans="2:33" ht="29.25" customHeight="1">
      <c r="B49" s="10">
        <f t="shared" si="7"/>
        <v>46</v>
      </c>
      <c r="C49" s="10" t="s">
        <v>99</v>
      </c>
      <c r="D49" s="2" t="s">
        <v>1013</v>
      </c>
      <c r="E49" s="2" t="s">
        <v>1017</v>
      </c>
      <c r="F49" s="55" t="s">
        <v>1018</v>
      </c>
      <c r="G49" s="56" t="s">
        <v>1016</v>
      </c>
      <c r="H49" s="58"/>
      <c r="I49" s="84">
        <v>8.1999999999999993</v>
      </c>
      <c r="J49" s="84">
        <v>0.2</v>
      </c>
      <c r="K49" s="84"/>
      <c r="L49" s="84"/>
      <c r="M49" s="84"/>
      <c r="N49" s="32">
        <v>902.18633999999997</v>
      </c>
      <c r="O49" s="14">
        <v>0</v>
      </c>
      <c r="P49" s="14">
        <f>(H49)*Dane!$C$14+(I49)*Dane!$C$15+(J49)*Dane!$C$16</f>
        <v>278.2</v>
      </c>
      <c r="Q49" s="41">
        <f>H49*Dane!$F$14+I49*Dane!$F$15++J49*Dane!$F$17</f>
        <v>42</v>
      </c>
      <c r="R49" s="41">
        <f>H49*Dane!$H$14+I49*Dane!$H$15+J49*Dane!$H$16+(H49+I49+J49)*Dane!$C$22</f>
        <v>604.79999999999995</v>
      </c>
      <c r="S49" s="15">
        <f t="shared" si="5"/>
        <v>1827.18634</v>
      </c>
      <c r="T49" s="14">
        <f>IF(C49="W",S49*Dane!$D$2,S49*Dane!$H$2)</f>
        <v>365.43726800000002</v>
      </c>
      <c r="U49" s="14">
        <f t="shared" si="8"/>
        <v>2192.6236079999999</v>
      </c>
      <c r="V49" s="14">
        <f>IF(C49="W",S49*Dane!$C$23,S49*Dane!$C$23)</f>
        <v>0</v>
      </c>
      <c r="W49" s="14">
        <f>IF(C49="W",(S49*Dane!$D$3)-V49,(S49*Dane!$H$3)-V49)</f>
        <v>0</v>
      </c>
      <c r="X49" s="14">
        <f t="shared" si="6"/>
        <v>2192.6236079999999</v>
      </c>
      <c r="Y49" s="14">
        <f t="shared" si="9"/>
        <v>219.26236080000001</v>
      </c>
      <c r="Z49" s="16">
        <f t="shared" si="10"/>
        <v>438.52472160000002</v>
      </c>
      <c r="AA49" s="33">
        <f t="shared" si="11"/>
        <v>2411.8859687999998</v>
      </c>
      <c r="AB49" s="33">
        <f t="shared" si="12"/>
        <v>2631.1483295999997</v>
      </c>
      <c r="AC49" s="61">
        <v>2925.912882312</v>
      </c>
      <c r="AD49" s="97">
        <f>AC49*Dane!$D$6</f>
        <v>438.88693234679999</v>
      </c>
      <c r="AE49" s="69">
        <f>AC49*Dane!$D$7</f>
        <v>877.77386469359999</v>
      </c>
      <c r="AF49" s="155">
        <f>AC49*Dane!$D$8</f>
        <v>1755.5477293872</v>
      </c>
      <c r="AG49" s="71"/>
    </row>
    <row r="50" spans="2:33" ht="29.25" customHeight="1">
      <c r="B50" s="10">
        <f t="shared" si="7"/>
        <v>47</v>
      </c>
      <c r="C50" s="10" t="s">
        <v>99</v>
      </c>
      <c r="D50" s="2" t="s">
        <v>1013</v>
      </c>
      <c r="E50" s="2" t="s">
        <v>1019</v>
      </c>
      <c r="F50" s="55" t="s">
        <v>1020</v>
      </c>
      <c r="G50" s="56" t="s">
        <v>1021</v>
      </c>
      <c r="H50" s="58"/>
      <c r="I50" s="84">
        <v>9.0500000000000007</v>
      </c>
      <c r="J50" s="84">
        <v>0.1</v>
      </c>
      <c r="K50" s="84"/>
      <c r="L50" s="84"/>
      <c r="M50" s="84"/>
      <c r="N50" s="32">
        <v>1742.1407850000001</v>
      </c>
      <c r="O50" s="14">
        <v>0</v>
      </c>
      <c r="P50" s="14">
        <f>(H50)*Dane!$C$14+(I50)*Dane!$C$15+(J50)*Dane!$C$16</f>
        <v>302.45000000000005</v>
      </c>
      <c r="Q50" s="41">
        <f>H50*Dane!$F$14+I50*Dane!$F$15++J50*Dane!$F$17</f>
        <v>45.75</v>
      </c>
      <c r="R50" s="41">
        <f>H50*Dane!$H$14+I50*Dane!$H$15+J50*Dane!$H$16+(H50+I50+J50)*Dane!$C$22</f>
        <v>658.80000000000007</v>
      </c>
      <c r="S50" s="15">
        <f t="shared" si="5"/>
        <v>2749.1407850000005</v>
      </c>
      <c r="T50" s="14">
        <f>IF(C50="W",S50*Dane!$D$2,S50*Dane!$H$2)</f>
        <v>549.82815700000015</v>
      </c>
      <c r="U50" s="14">
        <f t="shared" si="8"/>
        <v>3298.9689420000004</v>
      </c>
      <c r="V50" s="14">
        <f>IF(C50="W",S50*Dane!$C$23,S50*Dane!$C$23)</f>
        <v>0</v>
      </c>
      <c r="W50" s="14">
        <f>IF(C50="W",(S50*Dane!$D$3)-V50,(S50*Dane!$H$3)-V50)</f>
        <v>0</v>
      </c>
      <c r="X50" s="14">
        <f t="shared" si="6"/>
        <v>3298.9689420000004</v>
      </c>
      <c r="Y50" s="14">
        <f t="shared" si="9"/>
        <v>329.89689420000008</v>
      </c>
      <c r="Z50" s="16">
        <f t="shared" si="10"/>
        <v>659.79378840000015</v>
      </c>
      <c r="AA50" s="33">
        <f t="shared" si="11"/>
        <v>3628.8658362000006</v>
      </c>
      <c r="AB50" s="33">
        <f t="shared" si="12"/>
        <v>3958.7627304000007</v>
      </c>
      <c r="AC50" s="61">
        <v>4331.8821751380001</v>
      </c>
      <c r="AD50" s="97">
        <f>AC50*Dane!$D$6</f>
        <v>649.78232627069997</v>
      </c>
      <c r="AE50" s="69">
        <f>AC50*Dane!$D$7</f>
        <v>1299.5646525413999</v>
      </c>
      <c r="AF50" s="155">
        <f>AC50*Dane!$D$8</f>
        <v>2599.1293050827999</v>
      </c>
      <c r="AG50" s="71"/>
    </row>
    <row r="51" spans="2:33" ht="29.25" customHeight="1">
      <c r="B51" s="10">
        <f t="shared" si="7"/>
        <v>48</v>
      </c>
      <c r="C51" s="10" t="s">
        <v>99</v>
      </c>
      <c r="D51" s="2" t="s">
        <v>1013</v>
      </c>
      <c r="E51" s="2" t="s">
        <v>1022</v>
      </c>
      <c r="F51" s="55"/>
      <c r="G51" s="56" t="s">
        <v>1023</v>
      </c>
      <c r="H51" s="58"/>
      <c r="I51" s="84">
        <v>6</v>
      </c>
      <c r="J51" s="84">
        <v>2</v>
      </c>
      <c r="K51" s="84"/>
      <c r="L51" s="84"/>
      <c r="M51" s="84"/>
      <c r="N51" s="32">
        <v>1543.6791150000001</v>
      </c>
      <c r="O51" s="14">
        <v>0</v>
      </c>
      <c r="P51" s="14">
        <f>(H51)*Dane!$C$14+(I51)*Dane!$C$15+(J51)*Dane!$C$16</f>
        <v>274</v>
      </c>
      <c r="Q51" s="41">
        <f>H51*Dane!$F$14+I51*Dane!$F$15++J51*Dane!$F$17</f>
        <v>40</v>
      </c>
      <c r="R51" s="41">
        <f>H51*Dane!$H$14+I51*Dane!$H$15+J51*Dane!$H$16+(H51+I51+J51)*Dane!$C$22</f>
        <v>576</v>
      </c>
      <c r="S51" s="15">
        <f t="shared" si="5"/>
        <v>2433.6791149999999</v>
      </c>
      <c r="T51" s="14">
        <f>IF(C51="W",S51*Dane!$D$2,S51*Dane!$H$2)</f>
        <v>486.73582299999998</v>
      </c>
      <c r="U51" s="14">
        <f t="shared" si="8"/>
        <v>2920.4149379999999</v>
      </c>
      <c r="V51" s="14">
        <f>IF(C51="W",S51*Dane!$C$23,S51*Dane!$C$23)</f>
        <v>0</v>
      </c>
      <c r="W51" s="14">
        <f>IF(C51="W",(S51*Dane!$D$3)-V51,(S51*Dane!$H$3)-V51)</f>
        <v>0</v>
      </c>
      <c r="X51" s="14">
        <f t="shared" si="6"/>
        <v>2920.4149379999999</v>
      </c>
      <c r="Y51" s="14">
        <f t="shared" si="9"/>
        <v>292.04149380000001</v>
      </c>
      <c r="Z51" s="16">
        <f t="shared" si="10"/>
        <v>584.08298760000002</v>
      </c>
      <c r="AA51" s="33">
        <f t="shared" si="11"/>
        <v>3212.4564317999998</v>
      </c>
      <c r="AB51" s="33">
        <f t="shared" si="12"/>
        <v>3504.4979255999997</v>
      </c>
      <c r="AC51" s="61">
        <v>4272.8600000000006</v>
      </c>
      <c r="AD51" s="97">
        <f>AC51*Dane!$D$6</f>
        <v>640.92900000000009</v>
      </c>
      <c r="AE51" s="69">
        <f>AC51*Dane!$D$7</f>
        <v>1281.8580000000002</v>
      </c>
      <c r="AF51" s="155">
        <f>AC51*Dane!$D$8</f>
        <v>2563.7160000000003</v>
      </c>
      <c r="AG51" s="71"/>
    </row>
    <row r="52" spans="2:33" ht="29.25" customHeight="1">
      <c r="B52" s="10">
        <f t="shared" si="7"/>
        <v>49</v>
      </c>
      <c r="C52" s="10" t="s">
        <v>99</v>
      </c>
      <c r="D52" s="2" t="s">
        <v>1013</v>
      </c>
      <c r="E52" s="2" t="s">
        <v>1024</v>
      </c>
      <c r="F52" s="55" t="s">
        <v>1025</v>
      </c>
      <c r="G52" s="56" t="s">
        <v>1026</v>
      </c>
      <c r="H52" s="58"/>
      <c r="I52" s="84">
        <v>6.8</v>
      </c>
      <c r="J52" s="84">
        <v>0.3</v>
      </c>
      <c r="K52" s="84"/>
      <c r="L52" s="84"/>
      <c r="M52" s="84"/>
      <c r="N52" s="32">
        <v>1431.1121549999998</v>
      </c>
      <c r="O52" s="14">
        <v>0</v>
      </c>
      <c r="P52" s="14">
        <f>(H52)*Dane!$C$14+(I52)*Dane!$C$15+(J52)*Dane!$C$16</f>
        <v>235.8</v>
      </c>
      <c r="Q52" s="41">
        <f>H52*Dane!$F$14+I52*Dane!$F$15++J52*Dane!$F$17</f>
        <v>35.5</v>
      </c>
      <c r="R52" s="41">
        <f>H52*Dane!$H$14+I52*Dane!$H$15+J52*Dane!$H$16+(H52+I52+J52)*Dane!$C$22</f>
        <v>511.19999999999993</v>
      </c>
      <c r="S52" s="15">
        <f t="shared" si="5"/>
        <v>2213.6121549999998</v>
      </c>
      <c r="T52" s="14">
        <f>IF(C52="W",S52*Dane!$D$2,S52*Dane!$H$2)</f>
        <v>442.72243099999997</v>
      </c>
      <c r="U52" s="14">
        <f t="shared" si="8"/>
        <v>2656.3345859999999</v>
      </c>
      <c r="V52" s="14">
        <f>IF(C52="W",S52*Dane!$C$23,S52*Dane!$C$23)</f>
        <v>0</v>
      </c>
      <c r="W52" s="14">
        <f>IF(C52="W",(S52*Dane!$D$3)-V52,(S52*Dane!$H$3)-V52)</f>
        <v>0</v>
      </c>
      <c r="X52" s="14">
        <f t="shared" si="6"/>
        <v>2656.3345859999999</v>
      </c>
      <c r="Y52" s="14">
        <f t="shared" si="9"/>
        <v>265.63345859999998</v>
      </c>
      <c r="Z52" s="16">
        <f t="shared" si="10"/>
        <v>531.26691719999997</v>
      </c>
      <c r="AA52" s="33">
        <f t="shared" si="11"/>
        <v>2921.9680445999998</v>
      </c>
      <c r="AB52" s="33">
        <f t="shared" si="12"/>
        <v>3187.6015032</v>
      </c>
      <c r="AC52" s="61">
        <v>3592.34</v>
      </c>
      <c r="AD52" s="97">
        <f>AC52*Dane!$D$6</f>
        <v>538.851</v>
      </c>
      <c r="AE52" s="69">
        <f>AC52*Dane!$D$7</f>
        <v>1077.702</v>
      </c>
      <c r="AF52" s="155">
        <f>AC52*Dane!$D$8</f>
        <v>2155.404</v>
      </c>
      <c r="AG52" s="71"/>
    </row>
    <row r="53" spans="2:33" ht="29.25" customHeight="1">
      <c r="B53" s="10">
        <f t="shared" si="7"/>
        <v>50</v>
      </c>
      <c r="C53" s="10" t="s">
        <v>99</v>
      </c>
      <c r="D53" s="2" t="s">
        <v>1013</v>
      </c>
      <c r="E53" s="2" t="s">
        <v>1027</v>
      </c>
      <c r="F53" s="55"/>
      <c r="G53" s="56" t="s">
        <v>1028</v>
      </c>
      <c r="H53" s="58"/>
      <c r="I53" s="84">
        <v>6</v>
      </c>
      <c r="J53" s="84">
        <v>1</v>
      </c>
      <c r="K53" s="84"/>
      <c r="L53" s="84"/>
      <c r="M53" s="84"/>
      <c r="N53" s="32">
        <v>865.70071500000006</v>
      </c>
      <c r="O53" s="14">
        <v>0</v>
      </c>
      <c r="P53" s="14">
        <f>(H53)*Dane!$C$14+(I53)*Dane!$C$15+(J53)*Dane!$C$16</f>
        <v>236</v>
      </c>
      <c r="Q53" s="41">
        <f>H53*Dane!$F$14+I53*Dane!$F$15++J53*Dane!$F$17</f>
        <v>35</v>
      </c>
      <c r="R53" s="41">
        <f>H53*Dane!$H$14+I53*Dane!$H$15+J53*Dane!$H$16+(H53+I53+J53)*Dane!$C$22</f>
        <v>504</v>
      </c>
      <c r="S53" s="15">
        <f t="shared" si="5"/>
        <v>1640.7007149999999</v>
      </c>
      <c r="T53" s="14">
        <f>IF(C53="W",S53*Dane!$D$2,S53*Dane!$H$2)</f>
        <v>328.14014300000002</v>
      </c>
      <c r="U53" s="14">
        <f t="shared" si="8"/>
        <v>1968.840858</v>
      </c>
      <c r="V53" s="14">
        <f>IF(C53="W",S53*Dane!$C$23,S53*Dane!$C$23)</f>
        <v>0</v>
      </c>
      <c r="W53" s="14">
        <f>IF(C53="W",(S53*Dane!$D$3)-V53,(S53*Dane!$H$3)-V53)</f>
        <v>0</v>
      </c>
      <c r="X53" s="14">
        <f t="shared" si="6"/>
        <v>1968.840858</v>
      </c>
      <c r="Y53" s="14">
        <f t="shared" si="9"/>
        <v>196.88408580000001</v>
      </c>
      <c r="Z53" s="16">
        <f t="shared" si="10"/>
        <v>393.76817160000002</v>
      </c>
      <c r="AA53" s="33">
        <f t="shared" si="11"/>
        <v>2165.7249437999999</v>
      </c>
      <c r="AB53" s="33">
        <f t="shared" si="12"/>
        <v>2362.6090296000002</v>
      </c>
      <c r="AC53" s="61">
        <v>3578.5600000000004</v>
      </c>
      <c r="AD53" s="97">
        <f>AC53*Dane!$D$6</f>
        <v>536.78399999999999</v>
      </c>
      <c r="AE53" s="69">
        <f>AC53*Dane!$D$7</f>
        <v>1073.568</v>
      </c>
      <c r="AF53" s="155">
        <f>AC53*Dane!$D$8</f>
        <v>2147.136</v>
      </c>
      <c r="AG53" s="71"/>
    </row>
    <row r="54" spans="2:33" ht="29.25" customHeight="1">
      <c r="B54" s="10">
        <f t="shared" si="7"/>
        <v>51</v>
      </c>
      <c r="C54" s="10" t="s">
        <v>99</v>
      </c>
      <c r="D54" s="2" t="s">
        <v>1013</v>
      </c>
      <c r="E54" s="2" t="s">
        <v>1029</v>
      </c>
      <c r="F54" s="55" t="s">
        <v>1030</v>
      </c>
      <c r="G54" s="56" t="s">
        <v>1031</v>
      </c>
      <c r="H54" s="58"/>
      <c r="I54" s="84">
        <v>9.0500000000000007</v>
      </c>
      <c r="J54" s="84">
        <v>0.1</v>
      </c>
      <c r="K54" s="84"/>
      <c r="L54" s="84"/>
      <c r="M54" s="84"/>
      <c r="N54" s="32">
        <v>939.23560499999996</v>
      </c>
      <c r="O54" s="14">
        <v>0</v>
      </c>
      <c r="P54" s="14">
        <f>(H54)*Dane!$C$14+(I54)*Dane!$C$15+(J54)*Dane!$C$16</f>
        <v>302.45000000000005</v>
      </c>
      <c r="Q54" s="41">
        <f>H54*Dane!$F$14+I54*Dane!$F$15++J54*Dane!$F$17</f>
        <v>45.75</v>
      </c>
      <c r="R54" s="41">
        <f>H54*Dane!$H$14+I54*Dane!$H$15+J54*Dane!$H$16+(H54+I54+J54)*Dane!$C$22</f>
        <v>658.80000000000007</v>
      </c>
      <c r="S54" s="15">
        <f t="shared" si="5"/>
        <v>1946.2356050000003</v>
      </c>
      <c r="T54" s="14">
        <f>IF(C54="W",S54*Dane!$D$2,S54*Dane!$H$2)</f>
        <v>389.24712100000011</v>
      </c>
      <c r="U54" s="14">
        <f t="shared" si="8"/>
        <v>2335.4827260000002</v>
      </c>
      <c r="V54" s="14">
        <f>IF(C54="W",S54*Dane!$C$23,S54*Dane!$C$23)</f>
        <v>0</v>
      </c>
      <c r="W54" s="14">
        <f>IF(C54="W",(S54*Dane!$D$3)-V54,(S54*Dane!$H$3)-V54)</f>
        <v>0</v>
      </c>
      <c r="X54" s="14">
        <f t="shared" si="6"/>
        <v>2335.4827260000002</v>
      </c>
      <c r="Y54" s="14">
        <f t="shared" si="9"/>
        <v>233.54827260000002</v>
      </c>
      <c r="Z54" s="16">
        <f t="shared" si="10"/>
        <v>467.09654520000004</v>
      </c>
      <c r="AA54" s="33">
        <f t="shared" si="11"/>
        <v>2569.0309986000002</v>
      </c>
      <c r="AB54" s="33">
        <f t="shared" si="12"/>
        <v>2802.5792712000002</v>
      </c>
      <c r="AC54" s="61">
        <v>3484.2200000000003</v>
      </c>
      <c r="AD54" s="97">
        <f>AC54*Dane!$D$6</f>
        <v>522.63300000000004</v>
      </c>
      <c r="AE54" s="69">
        <f>AC54*Dane!$D$7</f>
        <v>1045.2660000000001</v>
      </c>
      <c r="AF54" s="155">
        <f>AC54*Dane!$D$8</f>
        <v>2090.5320000000002</v>
      </c>
      <c r="AG54" s="71"/>
    </row>
    <row r="55" spans="2:33" ht="29.25" customHeight="1">
      <c r="B55" s="10">
        <f t="shared" si="7"/>
        <v>52</v>
      </c>
      <c r="C55" s="10" t="s">
        <v>99</v>
      </c>
      <c r="D55" s="2" t="s">
        <v>1013</v>
      </c>
      <c r="E55" s="2" t="s">
        <v>1032</v>
      </c>
      <c r="F55" s="55" t="s">
        <v>1033</v>
      </c>
      <c r="G55" s="56" t="s">
        <v>1034</v>
      </c>
      <c r="H55" s="58"/>
      <c r="I55" s="84">
        <v>7.33</v>
      </c>
      <c r="J55" s="84">
        <v>0.1</v>
      </c>
      <c r="K55" s="84"/>
      <c r="L55" s="84"/>
      <c r="M55" s="84"/>
      <c r="N55" s="32">
        <v>610.64355</v>
      </c>
      <c r="O55" s="14">
        <v>0</v>
      </c>
      <c r="P55" s="14">
        <f>(H55)*Dane!$C$14+(I55)*Dane!$C$15+(J55)*Dane!$C$16</f>
        <v>245.69000000000003</v>
      </c>
      <c r="Q55" s="41">
        <f>H55*Dane!$F$14+I55*Dane!$F$15++J55*Dane!$F$17</f>
        <v>37.15</v>
      </c>
      <c r="R55" s="41">
        <f>H55*Dane!$H$14+I55*Dane!$H$15+J55*Dane!$H$16+(H55+I55+J55)*Dane!$C$22</f>
        <v>534.96</v>
      </c>
      <c r="S55" s="15">
        <f t="shared" si="5"/>
        <v>1428.44355</v>
      </c>
      <c r="T55" s="14">
        <f>IF(C55="W",S55*Dane!$D$2,S55*Dane!$H$2)</f>
        <v>285.68871000000001</v>
      </c>
      <c r="U55" s="14">
        <f t="shared" si="8"/>
        <v>1714.1322599999999</v>
      </c>
      <c r="V55" s="14">
        <f>IF(C55="W",S55*Dane!$C$23,S55*Dane!$C$23)</f>
        <v>0</v>
      </c>
      <c r="W55" s="14">
        <f>IF(C55="W",(S55*Dane!$D$3)-V55,(S55*Dane!$H$3)-V55)</f>
        <v>0</v>
      </c>
      <c r="X55" s="14">
        <f t="shared" si="6"/>
        <v>1714.1322599999999</v>
      </c>
      <c r="Y55" s="14">
        <f t="shared" si="9"/>
        <v>171.41322600000001</v>
      </c>
      <c r="Z55" s="16">
        <f t="shared" si="10"/>
        <v>342.82645200000002</v>
      </c>
      <c r="AA55" s="33">
        <f t="shared" si="11"/>
        <v>1885.545486</v>
      </c>
      <c r="AB55" s="33">
        <f t="shared" si="12"/>
        <v>2056.9587119999997</v>
      </c>
      <c r="AC55" s="61">
        <v>3013.58</v>
      </c>
      <c r="AD55" s="97">
        <f>AC55*Dane!$D$6</f>
        <v>452.03699999999998</v>
      </c>
      <c r="AE55" s="69">
        <f>AC55*Dane!$D$7</f>
        <v>904.07399999999996</v>
      </c>
      <c r="AF55" s="155">
        <f>AC55*Dane!$D$8</f>
        <v>1808.1479999999999</v>
      </c>
      <c r="AG55" s="71"/>
    </row>
    <row r="56" spans="2:33" ht="29.25" customHeight="1">
      <c r="B56" s="10">
        <f t="shared" si="7"/>
        <v>53</v>
      </c>
      <c r="C56" s="10" t="s">
        <v>99</v>
      </c>
      <c r="D56" s="2" t="s">
        <v>1013</v>
      </c>
      <c r="E56" s="2" t="s">
        <v>1035</v>
      </c>
      <c r="F56" s="55"/>
      <c r="G56" s="56" t="s">
        <v>1036</v>
      </c>
      <c r="H56" s="58"/>
      <c r="I56" s="84">
        <v>4.5</v>
      </c>
      <c r="J56" s="84">
        <v>1</v>
      </c>
      <c r="K56" s="84"/>
      <c r="L56" s="84"/>
      <c r="M56" s="84"/>
      <c r="N56" s="32">
        <v>2171.0205000000001</v>
      </c>
      <c r="O56" s="14">
        <v>0</v>
      </c>
      <c r="P56" s="14">
        <f>(H56)*Dane!$C$14+(I56)*Dane!$C$15+(J56)*Dane!$C$16</f>
        <v>186.5</v>
      </c>
      <c r="Q56" s="41">
        <f>H56*Dane!$F$14+I56*Dane!$F$15++J56*Dane!$F$17</f>
        <v>27.5</v>
      </c>
      <c r="R56" s="41">
        <f>H56*Dane!$H$14+I56*Dane!$H$15+J56*Dane!$H$16+(H56+I56+J56)*Dane!$C$22</f>
        <v>396</v>
      </c>
      <c r="S56" s="15">
        <f t="shared" si="5"/>
        <v>2781.0205000000001</v>
      </c>
      <c r="T56" s="14">
        <f>IF(C56="W",S56*Dane!$D$2,S56*Dane!$H$2)</f>
        <v>556.20410000000004</v>
      </c>
      <c r="U56" s="14">
        <f t="shared" si="8"/>
        <v>3337.2246</v>
      </c>
      <c r="V56" s="14">
        <f>IF(C56="W",S56*Dane!$C$23,S56*Dane!$C$23)</f>
        <v>0</v>
      </c>
      <c r="W56" s="14">
        <f>IF(C56="W",(S56*Dane!$D$3)-V56,(S56*Dane!$H$3)-V56)</f>
        <v>0</v>
      </c>
      <c r="X56" s="14">
        <f t="shared" si="6"/>
        <v>3337.2246</v>
      </c>
      <c r="Y56" s="14">
        <f t="shared" si="9"/>
        <v>333.72246000000001</v>
      </c>
      <c r="Z56" s="16">
        <f t="shared" si="10"/>
        <v>667.44492000000002</v>
      </c>
      <c r="AA56" s="33">
        <f t="shared" si="11"/>
        <v>3670.94706</v>
      </c>
      <c r="AB56" s="33">
        <f t="shared" si="12"/>
        <v>4004.6695199999999</v>
      </c>
      <c r="AC56" s="61">
        <v>4386.2800000000007</v>
      </c>
      <c r="AD56" s="97">
        <f>AC56*Dane!$D$6</f>
        <v>657.94200000000012</v>
      </c>
      <c r="AE56" s="69">
        <f>AC56*Dane!$D$7</f>
        <v>1315.8840000000002</v>
      </c>
      <c r="AF56" s="155">
        <f>AC56*Dane!$D$8</f>
        <v>2631.7680000000005</v>
      </c>
      <c r="AG56" s="71"/>
    </row>
    <row r="57" spans="2:33" ht="29.25" customHeight="1">
      <c r="B57" s="10">
        <f t="shared" si="7"/>
        <v>54</v>
      </c>
      <c r="C57" s="10" t="s">
        <v>99</v>
      </c>
      <c r="D57" s="2" t="s">
        <v>1810</v>
      </c>
      <c r="E57" s="2" t="s">
        <v>1809</v>
      </c>
      <c r="F57" s="55" t="s">
        <v>1644</v>
      </c>
      <c r="G57" s="56"/>
      <c r="H57" s="58"/>
      <c r="I57" s="84">
        <v>3</v>
      </c>
      <c r="J57" s="84">
        <v>1</v>
      </c>
      <c r="K57" s="84"/>
      <c r="L57" s="84"/>
      <c r="M57" s="84"/>
      <c r="N57" s="32">
        <v>200.29349999999999</v>
      </c>
      <c r="O57" s="14">
        <v>25</v>
      </c>
      <c r="P57" s="14">
        <f>(H57)*Dane!$C$14+(I57)*Dane!$C$15+(J57)*Dane!$C$16</f>
        <v>137</v>
      </c>
      <c r="Q57" s="41">
        <f>H57*Dane!$F$14+I57*Dane!$F$15++J57*Dane!$F$17</f>
        <v>20</v>
      </c>
      <c r="R57" s="41">
        <f>H57*Dane!$H$14+I57*Dane!$H$15+J57*Dane!$H$16+(H57+I57+J57)*Dane!$C$22</f>
        <v>288</v>
      </c>
      <c r="S57" s="15">
        <f t="shared" si="5"/>
        <v>670.29349999999999</v>
      </c>
      <c r="T57" s="14">
        <f>IF(C57="W",S57*Dane!$D$2,S57*Dane!$H$2)</f>
        <v>134.05870000000002</v>
      </c>
      <c r="U57" s="14">
        <f>SUM(S57:T57)</f>
        <v>804.35220000000004</v>
      </c>
      <c r="V57" s="14">
        <f>IF(C57="W",S57*Dane!$C$23,S57*Dane!$C$23)</f>
        <v>0</v>
      </c>
      <c r="W57" s="14">
        <f>IF(C57="W",(S57*Dane!$D$3)-V57,(S57*Dane!$H$3)-V57)</f>
        <v>0</v>
      </c>
      <c r="X57" s="14">
        <f t="shared" si="6"/>
        <v>804.35220000000004</v>
      </c>
      <c r="Y57" s="14">
        <f>X57*0.1</f>
        <v>80.435220000000015</v>
      </c>
      <c r="Z57" s="16">
        <f>X57*0.2</f>
        <v>160.87044000000003</v>
      </c>
      <c r="AA57" s="33">
        <f>SUM(X57:Y57)</f>
        <v>884.78742000000011</v>
      </c>
      <c r="AB57" s="33">
        <f>SUM(X57,Z57)</f>
        <v>965.22264000000007</v>
      </c>
      <c r="AC57" s="61">
        <v>969.38393580000002</v>
      </c>
      <c r="AD57" s="97"/>
      <c r="AE57" s="69"/>
      <c r="AF57" s="155"/>
      <c r="AG57" s="71"/>
    </row>
    <row r="58" spans="2:33" ht="29.25" customHeight="1">
      <c r="B58" s="10">
        <f t="shared" si="7"/>
        <v>55</v>
      </c>
      <c r="C58" s="10" t="s">
        <v>99</v>
      </c>
      <c r="D58" s="2" t="s">
        <v>1037</v>
      </c>
      <c r="E58" s="2" t="s">
        <v>1038</v>
      </c>
      <c r="F58" s="55" t="s">
        <v>1039</v>
      </c>
      <c r="G58" s="56" t="s">
        <v>1040</v>
      </c>
      <c r="H58" s="58"/>
      <c r="I58" s="84">
        <v>4.5</v>
      </c>
      <c r="J58" s="84">
        <v>0.1</v>
      </c>
      <c r="K58" s="84"/>
      <c r="L58" s="84"/>
      <c r="M58" s="84"/>
      <c r="N58" s="32">
        <v>700.44347999999991</v>
      </c>
      <c r="O58" s="14">
        <v>0</v>
      </c>
      <c r="P58" s="14">
        <f>(H58)*Dane!$C$14+(I58)*Dane!$C$15+(J58)*Dane!$C$16</f>
        <v>152.30000000000001</v>
      </c>
      <c r="Q58" s="41">
        <f>H58*Dane!$F$14+I58*Dane!$F$15++J58*Dane!$F$17</f>
        <v>23</v>
      </c>
      <c r="R58" s="41">
        <f>H58*Dane!$H$14+I58*Dane!$H$15+J58*Dane!$H$16+(H58+I58+J58)*Dane!$C$22</f>
        <v>331.2</v>
      </c>
      <c r="S58" s="15">
        <f t="shared" si="5"/>
        <v>1206.9434799999999</v>
      </c>
      <c r="T58" s="14">
        <f>IF(C58="W",S58*Dane!$D$2,S58*Dane!$H$2)</f>
        <v>241.38869599999998</v>
      </c>
      <c r="U58" s="14">
        <f t="shared" ref="U58:U65" si="13">SUM(S58:T58)</f>
        <v>1448.3321759999999</v>
      </c>
      <c r="V58" s="14">
        <f>IF(C58="W",S58*Dane!$C$23,S58*Dane!$C$23)</f>
        <v>0</v>
      </c>
      <c r="W58" s="14">
        <f>IF(C58="W",(S58*Dane!$D$3)-V58,(S58*Dane!$H$3)-V58)</f>
        <v>0</v>
      </c>
      <c r="X58" s="14">
        <f t="shared" si="6"/>
        <v>1448.3321759999999</v>
      </c>
      <c r="Y58" s="14">
        <f t="shared" ref="Y58:Y65" si="14">X58*0.1</f>
        <v>144.83321759999998</v>
      </c>
      <c r="Z58" s="16">
        <f t="shared" ref="Z58:Z65" si="15">X58*0.2</f>
        <v>289.66643519999997</v>
      </c>
      <c r="AA58" s="33">
        <f t="shared" ref="AA58:AA65" si="16">SUM(X58:Y58)</f>
        <v>1593.1653935999998</v>
      </c>
      <c r="AB58" s="33">
        <f t="shared" ref="AB58:AB65" si="17">SUM(X58,Z58)</f>
        <v>1737.9986111999999</v>
      </c>
      <c r="AC58" s="61">
        <v>2867.3</v>
      </c>
      <c r="AD58" s="97">
        <f>AC58*Dane!$D$6</f>
        <v>430.09500000000003</v>
      </c>
      <c r="AE58" s="69">
        <f>AC58*Dane!$D$7</f>
        <v>860.19</v>
      </c>
      <c r="AF58" s="155">
        <f>AC58*Dane!$D$8</f>
        <v>1720.38</v>
      </c>
      <c r="AG58" s="71"/>
    </row>
    <row r="59" spans="2:33" ht="29.25" customHeight="1">
      <c r="B59" s="10">
        <f t="shared" si="7"/>
        <v>56</v>
      </c>
      <c r="C59" s="10" t="s">
        <v>99</v>
      </c>
      <c r="D59" s="2" t="s">
        <v>1041</v>
      </c>
      <c r="E59" s="2" t="s">
        <v>1042</v>
      </c>
      <c r="F59" s="55" t="s">
        <v>1043</v>
      </c>
      <c r="G59" s="56" t="s">
        <v>1044</v>
      </c>
      <c r="H59" s="58"/>
      <c r="I59" s="84">
        <v>3.45</v>
      </c>
      <c r="J59" s="84">
        <v>0.1</v>
      </c>
      <c r="K59" s="84"/>
      <c r="L59" s="84"/>
      <c r="M59" s="84"/>
      <c r="N59" s="32">
        <v>66.52964999999999</v>
      </c>
      <c r="O59" s="14">
        <v>0</v>
      </c>
      <c r="P59" s="14">
        <f>(H59)*Dane!$C$14+(I59)*Dane!$C$15+(J59)*Dane!$C$16</f>
        <v>117.65</v>
      </c>
      <c r="Q59" s="41">
        <f>H59*Dane!$F$14+I59*Dane!$F$15++J59*Dane!$F$17</f>
        <v>17.75</v>
      </c>
      <c r="R59" s="41">
        <f>H59*Dane!$H$14+I59*Dane!$H$15+J59*Dane!$H$16+(H59+I59+J59)*Dane!$C$22</f>
        <v>255.60000000000002</v>
      </c>
      <c r="S59" s="15">
        <f t="shared" si="5"/>
        <v>457.52965</v>
      </c>
      <c r="T59" s="14">
        <f>IF(C59="W",S59*Dane!$D$2,S59*Dane!$H$2)</f>
        <v>91.505930000000006</v>
      </c>
      <c r="U59" s="14">
        <f t="shared" si="13"/>
        <v>549.03557999999998</v>
      </c>
      <c r="V59" s="14">
        <f>IF(C59="W",S59*Dane!$C$23,S59*Dane!$C$23)</f>
        <v>0</v>
      </c>
      <c r="W59" s="14">
        <f>IF(C59="W",(S59*Dane!$D$3)-V59,(S59*Dane!$H$3)-V59)</f>
        <v>0</v>
      </c>
      <c r="X59" s="14">
        <f t="shared" si="6"/>
        <v>549.03557999999998</v>
      </c>
      <c r="Y59" s="14">
        <f t="shared" si="14"/>
        <v>54.903558000000004</v>
      </c>
      <c r="Z59" s="16">
        <f t="shared" si="15"/>
        <v>109.80711600000001</v>
      </c>
      <c r="AA59" s="33">
        <f t="shared" si="16"/>
        <v>603.93913799999996</v>
      </c>
      <c r="AB59" s="33">
        <f t="shared" si="17"/>
        <v>658.84269599999993</v>
      </c>
      <c r="AC59" s="61">
        <v>1124</v>
      </c>
      <c r="AD59" s="97">
        <f>AC59*Dane!$D$6</f>
        <v>168.6</v>
      </c>
      <c r="AE59" s="69">
        <f>AC59*Dane!$D$7</f>
        <v>337.2</v>
      </c>
      <c r="AF59" s="155">
        <f>AC59*Dane!$D$8</f>
        <v>674.4</v>
      </c>
      <c r="AG59" s="71"/>
    </row>
    <row r="60" spans="2:33" ht="29.25" customHeight="1">
      <c r="B60" s="10">
        <f t="shared" si="7"/>
        <v>57</v>
      </c>
      <c r="C60" s="10" t="s">
        <v>99</v>
      </c>
      <c r="D60" s="2" t="s">
        <v>908</v>
      </c>
      <c r="E60" s="2" t="s">
        <v>1045</v>
      </c>
      <c r="F60" s="55" t="s">
        <v>1046</v>
      </c>
      <c r="G60" s="56"/>
      <c r="H60" s="58"/>
      <c r="I60" s="84">
        <v>7.8</v>
      </c>
      <c r="J60" s="84">
        <v>0.01</v>
      </c>
      <c r="K60" s="84"/>
      <c r="L60" s="84"/>
      <c r="M60" s="84"/>
      <c r="N60" s="32">
        <v>476.85956999999996</v>
      </c>
      <c r="O60" s="14">
        <v>0</v>
      </c>
      <c r="P60" s="14">
        <f>(H60)*Dane!$C$14+(I60)*Dane!$C$15+(J60)*Dane!$C$16</f>
        <v>257.77999999999997</v>
      </c>
      <c r="Q60" s="41">
        <f>H60*Dane!$F$14+I60*Dane!$F$15++J60*Dane!$F$17</f>
        <v>39.049999999999997</v>
      </c>
      <c r="R60" s="41">
        <f>H60*Dane!$H$14+I60*Dane!$H$15+J60*Dane!$H$16+(H60+I60+J60)*Dane!$C$22</f>
        <v>562.31999999999994</v>
      </c>
      <c r="S60" s="15">
        <f t="shared" si="5"/>
        <v>1336.0095699999997</v>
      </c>
      <c r="T60" s="14">
        <f>IF(C60="W",S60*Dane!$D$2,S60*Dane!$H$2)</f>
        <v>267.20191399999993</v>
      </c>
      <c r="U60" s="14">
        <f t="shared" si="13"/>
        <v>1603.2114839999997</v>
      </c>
      <c r="V60" s="14">
        <f>IF(C60="W",S60*Dane!$C$23,S60*Dane!$C$23)</f>
        <v>0</v>
      </c>
      <c r="W60" s="14">
        <f>IF(C60="W",(S60*Dane!$D$3)-V60,(S60*Dane!$H$3)-V60)</f>
        <v>0</v>
      </c>
      <c r="X60" s="14">
        <f t="shared" si="6"/>
        <v>1603.2114839999997</v>
      </c>
      <c r="Y60" s="14">
        <f t="shared" si="14"/>
        <v>160.32114839999997</v>
      </c>
      <c r="Z60" s="16">
        <f t="shared" si="15"/>
        <v>320.64229679999994</v>
      </c>
      <c r="AA60" s="33">
        <f t="shared" si="16"/>
        <v>1763.5326323999998</v>
      </c>
      <c r="AB60" s="33">
        <f t="shared" si="17"/>
        <v>1923.8537807999996</v>
      </c>
      <c r="AC60" s="61">
        <v>2427</v>
      </c>
      <c r="AD60" s="97">
        <f>AC60*Dane!$D$6</f>
        <v>364.05</v>
      </c>
      <c r="AE60" s="69">
        <f>AC60*Dane!$D$7</f>
        <v>728.1</v>
      </c>
      <c r="AF60" s="155">
        <f>AC60*Dane!$D$8</f>
        <v>1456.2</v>
      </c>
      <c r="AG60" s="71"/>
    </row>
    <row r="61" spans="2:33" ht="29.25" customHeight="1">
      <c r="B61" s="10">
        <f t="shared" si="7"/>
        <v>58</v>
      </c>
      <c r="C61" s="10" t="s">
        <v>99</v>
      </c>
      <c r="D61" s="2" t="s">
        <v>908</v>
      </c>
      <c r="E61" s="2" t="s">
        <v>1047</v>
      </c>
      <c r="F61" s="55" t="s">
        <v>1048</v>
      </c>
      <c r="G61" s="56"/>
      <c r="H61" s="58"/>
      <c r="I61" s="84">
        <v>11.3</v>
      </c>
      <c r="J61" s="84">
        <v>0.1</v>
      </c>
      <c r="K61" s="84"/>
      <c r="L61" s="84"/>
      <c r="M61" s="84"/>
      <c r="N61" s="32">
        <v>426.10177500000003</v>
      </c>
      <c r="O61" s="14">
        <v>0</v>
      </c>
      <c r="P61" s="14">
        <f>(H61)*Dane!$C$14+(I61)*Dane!$C$15+(J61)*Dane!$C$16</f>
        <v>376.70000000000005</v>
      </c>
      <c r="Q61" s="41">
        <f>H61*Dane!$F$14+I61*Dane!$F$15++J61*Dane!$F$17</f>
        <v>57</v>
      </c>
      <c r="R61" s="41">
        <f>H61*Dane!$H$14+I61*Dane!$H$15+J61*Dane!$H$16+(H61+I61+J61)*Dane!$C$22</f>
        <v>820.80000000000007</v>
      </c>
      <c r="S61" s="15">
        <f t="shared" si="5"/>
        <v>1680.6017750000001</v>
      </c>
      <c r="T61" s="14">
        <f>IF(C61="W",S61*Dane!$D$2,S61*Dane!$H$2)</f>
        <v>336.12035500000002</v>
      </c>
      <c r="U61" s="14">
        <f t="shared" si="13"/>
        <v>2016.7221300000001</v>
      </c>
      <c r="V61" s="14">
        <f>IF(C61="W",S61*Dane!$C$23,S61*Dane!$C$23)</f>
        <v>0</v>
      </c>
      <c r="W61" s="14">
        <f>IF(C61="W",(S61*Dane!$D$3)-V61,(S61*Dane!$H$3)-V61)</f>
        <v>0</v>
      </c>
      <c r="X61" s="14">
        <f t="shared" si="6"/>
        <v>2016.7221300000001</v>
      </c>
      <c r="Y61" s="14">
        <f t="shared" si="14"/>
        <v>201.67221300000003</v>
      </c>
      <c r="Z61" s="16">
        <f t="shared" si="15"/>
        <v>403.34442600000006</v>
      </c>
      <c r="AA61" s="33">
        <f t="shared" si="16"/>
        <v>2218.3943429999999</v>
      </c>
      <c r="AB61" s="33">
        <f t="shared" si="17"/>
        <v>2420.0665560000002</v>
      </c>
      <c r="AC61" s="61">
        <v>3192</v>
      </c>
      <c r="AD61" s="97">
        <f>AC61*Dane!$D$6</f>
        <v>478.79999999999995</v>
      </c>
      <c r="AE61" s="69">
        <f>AC61*Dane!$D$7</f>
        <v>957.59999999999991</v>
      </c>
      <c r="AF61" s="155">
        <f>AC61*Dane!$D$8</f>
        <v>1915.1999999999998</v>
      </c>
      <c r="AG61" s="71"/>
    </row>
    <row r="62" spans="2:33" ht="29.25" customHeight="1">
      <c r="B62" s="10">
        <f t="shared" si="7"/>
        <v>59</v>
      </c>
      <c r="C62" s="10" t="s">
        <v>99</v>
      </c>
      <c r="D62" s="2" t="s">
        <v>908</v>
      </c>
      <c r="E62" s="2" t="s">
        <v>1049</v>
      </c>
      <c r="F62" s="55" t="s">
        <v>1050</v>
      </c>
      <c r="G62" s="56"/>
      <c r="H62" s="58"/>
      <c r="I62" s="84">
        <v>11.9</v>
      </c>
      <c r="J62" s="84">
        <v>0.1</v>
      </c>
      <c r="K62" s="84"/>
      <c r="L62" s="84"/>
      <c r="M62" s="84"/>
      <c r="N62" s="32">
        <v>506.21917500000001</v>
      </c>
      <c r="O62" s="14">
        <v>0</v>
      </c>
      <c r="P62" s="14">
        <f>(H62)*Dane!$C$14+(I62)*Dane!$C$15+(J62)*Dane!$C$16</f>
        <v>396.5</v>
      </c>
      <c r="Q62" s="41">
        <f>H62*Dane!$F$14+I62*Dane!$F$15++J62*Dane!$F$17</f>
        <v>60</v>
      </c>
      <c r="R62" s="41">
        <f>H62*Dane!$H$14+I62*Dane!$H$15+J62*Dane!$H$16+(H62+I62+J62)*Dane!$C$22</f>
        <v>864</v>
      </c>
      <c r="S62" s="15">
        <f t="shared" si="5"/>
        <v>1826.719175</v>
      </c>
      <c r="T62" s="14">
        <f>IF(C62="W",S62*Dane!$D$2,S62*Dane!$H$2)</f>
        <v>365.34383500000001</v>
      </c>
      <c r="U62" s="14">
        <f t="shared" si="13"/>
        <v>2192.0630099999998</v>
      </c>
      <c r="V62" s="14">
        <f>IF(C62="W",S62*Dane!$C$23,S62*Dane!$C$23)</f>
        <v>0</v>
      </c>
      <c r="W62" s="14">
        <f>IF(C62="W",(S62*Dane!$D$3)-V62,(S62*Dane!$H$3)-V62)</f>
        <v>0</v>
      </c>
      <c r="X62" s="14">
        <f t="shared" si="6"/>
        <v>2192.0630099999998</v>
      </c>
      <c r="Y62" s="14">
        <f t="shared" si="14"/>
        <v>219.206301</v>
      </c>
      <c r="Z62" s="16">
        <f t="shared" si="15"/>
        <v>438.41260199999999</v>
      </c>
      <c r="AA62" s="33">
        <f t="shared" si="16"/>
        <v>2411.269311</v>
      </c>
      <c r="AB62" s="33">
        <f t="shared" si="17"/>
        <v>2630.4756119999997</v>
      </c>
      <c r="AC62" s="61">
        <v>3236.1800000000003</v>
      </c>
      <c r="AD62" s="97">
        <f>AC62*Dane!$D$6</f>
        <v>485.42700000000002</v>
      </c>
      <c r="AE62" s="69">
        <f>AC62*Dane!$D$7</f>
        <v>970.85400000000004</v>
      </c>
      <c r="AF62" s="155">
        <f>AC62*Dane!$D$8</f>
        <v>1941.7080000000001</v>
      </c>
      <c r="AG62" s="71"/>
    </row>
    <row r="63" spans="2:33" ht="29.25" customHeight="1">
      <c r="B63" s="10">
        <f t="shared" si="7"/>
        <v>60</v>
      </c>
      <c r="C63" s="10" t="s">
        <v>99</v>
      </c>
      <c r="D63" s="2" t="s">
        <v>1051</v>
      </c>
      <c r="E63" s="2" t="s">
        <v>1052</v>
      </c>
      <c r="F63" s="55" t="s">
        <v>1053</v>
      </c>
      <c r="G63" s="56" t="s">
        <v>1054</v>
      </c>
      <c r="H63" s="58"/>
      <c r="I63" s="84">
        <v>0.5</v>
      </c>
      <c r="J63" s="84">
        <v>0</v>
      </c>
      <c r="K63" s="84"/>
      <c r="L63" s="84"/>
      <c r="M63" s="84"/>
      <c r="N63" s="32">
        <v>56.917574999999999</v>
      </c>
      <c r="O63" s="14">
        <v>0</v>
      </c>
      <c r="P63" s="14">
        <f>(H63)*Dane!$C$14+(I63)*Dane!$C$15+(J63)*Dane!$C$16</f>
        <v>16.5</v>
      </c>
      <c r="Q63" s="41">
        <f>H63*Dane!$F$14+I63*Dane!$F$15++J63*Dane!$F$17</f>
        <v>2.5</v>
      </c>
      <c r="R63" s="41">
        <f>H63*Dane!$H$14+I63*Dane!$H$15+J63*Dane!$H$16+(H63+I63+J63)*Dane!$C$22</f>
        <v>36</v>
      </c>
      <c r="S63" s="15">
        <f t="shared" si="5"/>
        <v>111.917575</v>
      </c>
      <c r="T63" s="14">
        <f>IF(C63="W",S63*Dane!$D$2,S63*Dane!$H$2)</f>
        <v>22.383515000000003</v>
      </c>
      <c r="U63" s="14">
        <f t="shared" si="13"/>
        <v>134.30108999999999</v>
      </c>
      <c r="V63" s="14">
        <f>IF(C63="W",S63*Dane!$C$23,S63*Dane!$C$23)</f>
        <v>0</v>
      </c>
      <c r="W63" s="14">
        <f>IF(C63="W",(S63*Dane!$D$3)-V63,(S63*Dane!$H$3)-V63)</f>
        <v>0</v>
      </c>
      <c r="X63" s="14">
        <f t="shared" si="6"/>
        <v>134.30108999999999</v>
      </c>
      <c r="Y63" s="14">
        <f t="shared" si="14"/>
        <v>13.430109</v>
      </c>
      <c r="Z63" s="16">
        <f t="shared" si="15"/>
        <v>26.860218</v>
      </c>
      <c r="AA63" s="33">
        <f t="shared" si="16"/>
        <v>147.73119899999998</v>
      </c>
      <c r="AB63" s="33">
        <f t="shared" si="17"/>
        <v>161.16130799999999</v>
      </c>
      <c r="AC63" s="61">
        <v>180.52365050999998</v>
      </c>
      <c r="AD63" s="97">
        <f>AC63*Dane!$D$6</f>
        <v>27.078547576499997</v>
      </c>
      <c r="AE63" s="69">
        <f>AC63*Dane!$D$7</f>
        <v>54.157095152999993</v>
      </c>
      <c r="AF63" s="155">
        <f>AC63*Dane!$D$8</f>
        <v>108.31419030599999</v>
      </c>
      <c r="AG63" s="71"/>
    </row>
    <row r="64" spans="2:33" ht="29.25" customHeight="1">
      <c r="B64" s="10">
        <f t="shared" si="7"/>
        <v>61</v>
      </c>
      <c r="C64" s="10" t="s">
        <v>99</v>
      </c>
      <c r="D64" s="2" t="s">
        <v>1055</v>
      </c>
      <c r="E64" s="2" t="s">
        <v>1056</v>
      </c>
      <c r="F64" s="55" t="s">
        <v>1057</v>
      </c>
      <c r="G64" s="56" t="s">
        <v>1058</v>
      </c>
      <c r="H64" s="58"/>
      <c r="I64" s="84">
        <v>4.2</v>
      </c>
      <c r="J64" s="84">
        <v>0.01</v>
      </c>
      <c r="K64" s="84"/>
      <c r="L64" s="84"/>
      <c r="M64" s="84"/>
      <c r="N64" s="32">
        <v>32.167740000000002</v>
      </c>
      <c r="O64" s="14">
        <v>0</v>
      </c>
      <c r="P64" s="14">
        <f>(H64)*Dane!$C$14+(I64)*Dane!$C$15+(J64)*Dane!$C$16</f>
        <v>138.97999999999999</v>
      </c>
      <c r="Q64" s="41">
        <f>H64*Dane!$F$14+I64*Dane!$F$15++J64*Dane!$F$17</f>
        <v>21.05</v>
      </c>
      <c r="R64" s="41">
        <f>H64*Dane!$H$14+I64*Dane!$H$15+J64*Dane!$H$16+(H64+I64+J64)*Dane!$C$22</f>
        <v>303.12</v>
      </c>
      <c r="S64" s="15">
        <f t="shared" si="5"/>
        <v>495.31774000000001</v>
      </c>
      <c r="T64" s="14">
        <f>IF(C64="W",S64*Dane!$D$2,S64*Dane!$H$2)</f>
        <v>99.063548000000011</v>
      </c>
      <c r="U64" s="14">
        <f t="shared" si="13"/>
        <v>594.38128800000004</v>
      </c>
      <c r="V64" s="14">
        <f>IF(C64="W",S64*Dane!$C$23,S64*Dane!$C$23)</f>
        <v>0</v>
      </c>
      <c r="W64" s="14">
        <f>IF(C64="W",(S64*Dane!$D$3)-V64,(S64*Dane!$H$3)-V64)</f>
        <v>0</v>
      </c>
      <c r="X64" s="14">
        <f t="shared" si="6"/>
        <v>594.38128800000004</v>
      </c>
      <c r="Y64" s="14">
        <f t="shared" si="14"/>
        <v>59.438128800000008</v>
      </c>
      <c r="Z64" s="16">
        <f t="shared" si="15"/>
        <v>118.87625760000002</v>
      </c>
      <c r="AA64" s="33">
        <f t="shared" si="16"/>
        <v>653.8194168</v>
      </c>
      <c r="AB64" s="33">
        <f t="shared" si="17"/>
        <v>713.25754560000007</v>
      </c>
      <c r="AC64" s="61">
        <v>853.96549543200001</v>
      </c>
      <c r="AD64" s="97">
        <f>AC64*Dane!$D$6</f>
        <v>128.09482431480001</v>
      </c>
      <c r="AE64" s="69">
        <f>AC64*Dane!$D$7</f>
        <v>256.18964862960001</v>
      </c>
      <c r="AF64" s="155">
        <f>AC64*Dane!$D$8</f>
        <v>512.37929725920003</v>
      </c>
      <c r="AG64" s="71"/>
    </row>
    <row r="65" spans="2:33" ht="29.25" customHeight="1">
      <c r="B65" s="10">
        <f t="shared" si="7"/>
        <v>62</v>
      </c>
      <c r="C65" s="10" t="s">
        <v>99</v>
      </c>
      <c r="D65" s="2" t="s">
        <v>1059</v>
      </c>
      <c r="E65" s="2" t="s">
        <v>1060</v>
      </c>
      <c r="F65" s="55"/>
      <c r="G65" s="56" t="s">
        <v>1061</v>
      </c>
      <c r="H65" s="58"/>
      <c r="I65" s="84">
        <v>0.5</v>
      </c>
      <c r="J65" s="84">
        <v>0</v>
      </c>
      <c r="K65" s="84"/>
      <c r="L65" s="84"/>
      <c r="M65" s="84"/>
      <c r="N65" s="32">
        <v>37.542449999999995</v>
      </c>
      <c r="O65" s="14">
        <v>0</v>
      </c>
      <c r="P65" s="14">
        <f>(H65)*Dane!$C$14+(I65)*Dane!$C$15+(J65)*Dane!$C$16</f>
        <v>16.5</v>
      </c>
      <c r="Q65" s="41">
        <f>H65*Dane!$F$14+I65*Dane!$F$15++J65*Dane!$F$17</f>
        <v>2.5</v>
      </c>
      <c r="R65" s="41">
        <f>H65*Dane!$H$14+I65*Dane!$H$15+J65*Dane!$H$16+(H65+I65+J65)*Dane!$C$22</f>
        <v>36</v>
      </c>
      <c r="S65" s="15">
        <f t="shared" si="5"/>
        <v>92.542450000000002</v>
      </c>
      <c r="T65" s="14">
        <f>IF(C65="W",S65*Dane!$D$2,S65*Dane!$H$2)</f>
        <v>18.508490000000002</v>
      </c>
      <c r="U65" s="14">
        <f t="shared" si="13"/>
        <v>111.05094</v>
      </c>
      <c r="V65" s="14">
        <f>IF(C65="W",S65*Dane!$C$23,S65*Dane!$C$23)</f>
        <v>0</v>
      </c>
      <c r="W65" s="14">
        <f>IF(C65="W",(S65*Dane!$D$3)-V65,(S65*Dane!$H$3)-V65)</f>
        <v>0</v>
      </c>
      <c r="X65" s="14">
        <f t="shared" si="6"/>
        <v>111.05094</v>
      </c>
      <c r="Y65" s="14">
        <f t="shared" si="14"/>
        <v>11.105094000000001</v>
      </c>
      <c r="Z65" s="16">
        <f t="shared" si="15"/>
        <v>22.210188000000002</v>
      </c>
      <c r="AA65" s="33">
        <f t="shared" si="16"/>
        <v>122.15603400000001</v>
      </c>
      <c r="AB65" s="33">
        <f t="shared" si="17"/>
        <v>133.26112799999999</v>
      </c>
      <c r="AC65" s="61">
        <v>177.1309296</v>
      </c>
      <c r="AD65" s="97">
        <f>AC65*Dane!$D$6</f>
        <v>26.56963944</v>
      </c>
      <c r="AE65" s="69">
        <f>AC65*Dane!$D$7</f>
        <v>53.139278879999999</v>
      </c>
      <c r="AF65" s="155">
        <f>AC65*Dane!$D$8</f>
        <v>106.27855776</v>
      </c>
      <c r="AG65" s="71"/>
    </row>
    <row r="66" spans="2:33" ht="29.25" customHeight="1">
      <c r="B66" s="10">
        <f t="shared" si="7"/>
        <v>63</v>
      </c>
      <c r="C66" s="10" t="s">
        <v>99</v>
      </c>
      <c r="D66" s="2" t="s">
        <v>1062</v>
      </c>
      <c r="E66" s="2" t="s">
        <v>1056</v>
      </c>
      <c r="F66" s="55" t="s">
        <v>1063</v>
      </c>
      <c r="G66" s="56"/>
      <c r="H66" s="58"/>
      <c r="I66" s="84">
        <v>1.7</v>
      </c>
      <c r="J66" s="84">
        <v>0.1</v>
      </c>
      <c r="K66" s="84"/>
      <c r="L66" s="84"/>
      <c r="M66" s="84"/>
      <c r="N66" s="32">
        <v>10.658835</v>
      </c>
      <c r="O66" s="14">
        <v>0</v>
      </c>
      <c r="P66" s="14">
        <f>(H66)*Dane!$C$14+(I66)*Dane!$C$15+(J66)*Dane!$C$16</f>
        <v>59.9</v>
      </c>
      <c r="Q66" s="41">
        <f>H66*Dane!$F$14+I66*Dane!$F$15++J66*Dane!$F$17</f>
        <v>9</v>
      </c>
      <c r="R66" s="41">
        <f>H66*Dane!$H$14+I66*Dane!$H$15+J66*Dane!$H$16+(H66+I66+J66)*Dane!$C$22</f>
        <v>129.6</v>
      </c>
      <c r="S66" s="15">
        <f t="shared" si="5"/>
        <v>209.15883500000001</v>
      </c>
      <c r="T66" s="14">
        <f>IF(C66="W",S66*Dane!$D$2,S66*Dane!$H$2)</f>
        <v>41.831767000000006</v>
      </c>
      <c r="U66" s="14">
        <f t="shared" ref="U66:U107" si="18">SUM(S66:T66)</f>
        <v>250.99060200000002</v>
      </c>
      <c r="V66" s="14">
        <f>IF(C66="W",S66*Dane!$C$23,S66*Dane!$C$23)</f>
        <v>0</v>
      </c>
      <c r="W66" s="14">
        <f>IF(C66="W",(S66*Dane!$D$3)-V66,(S66*Dane!$H$3)-V66)</f>
        <v>0</v>
      </c>
      <c r="X66" s="14">
        <f t="shared" si="6"/>
        <v>250.99060200000002</v>
      </c>
      <c r="Y66" s="14">
        <f t="shared" ref="Y66:Y107" si="19">X66*0.1</f>
        <v>25.099060200000004</v>
      </c>
      <c r="Z66" s="16">
        <f t="shared" ref="Z66:Z107" si="20">X66*0.2</f>
        <v>50.198120400000008</v>
      </c>
      <c r="AA66" s="33">
        <f t="shared" ref="AA66:AA107" si="21">SUM(X66:Y66)</f>
        <v>276.08966220000002</v>
      </c>
      <c r="AB66" s="33">
        <f t="shared" ref="AB66:AB107" si="22">SUM(X66,Z66)</f>
        <v>301.18872240000002</v>
      </c>
      <c r="AC66" s="61">
        <v>347.80539187799991</v>
      </c>
      <c r="AD66" s="97">
        <f>AC66*Dane!$D$6</f>
        <v>52.170808781699982</v>
      </c>
      <c r="AE66" s="69">
        <f>AC66*Dane!$D$7</f>
        <v>104.34161756339996</v>
      </c>
      <c r="AF66" s="155">
        <f>AC66*Dane!$D$8</f>
        <v>208.68323512679993</v>
      </c>
      <c r="AG66" s="71"/>
    </row>
    <row r="67" spans="2:33" ht="29.25" customHeight="1">
      <c r="B67" s="10">
        <f t="shared" si="7"/>
        <v>64</v>
      </c>
      <c r="C67" s="10" t="s">
        <v>99</v>
      </c>
      <c r="D67" s="2" t="s">
        <v>1062</v>
      </c>
      <c r="E67" s="2" t="s">
        <v>1056</v>
      </c>
      <c r="F67" s="55" t="s">
        <v>1064</v>
      </c>
      <c r="G67" s="56"/>
      <c r="H67" s="58"/>
      <c r="I67" s="84">
        <v>1.1000000000000001</v>
      </c>
      <c r="J67" s="84">
        <v>0.01</v>
      </c>
      <c r="K67" s="84"/>
      <c r="L67" s="84"/>
      <c r="M67" s="84"/>
      <c r="N67" s="32">
        <v>10.829940000000001</v>
      </c>
      <c r="O67" s="14">
        <v>0</v>
      </c>
      <c r="P67" s="14">
        <f>(H67)*Dane!$C$14+(I67)*Dane!$C$15+(J67)*Dane!$C$16</f>
        <v>36.680000000000007</v>
      </c>
      <c r="Q67" s="41">
        <f>H67*Dane!$F$14+I67*Dane!$F$15++J67*Dane!$F$17</f>
        <v>5.55</v>
      </c>
      <c r="R67" s="41">
        <f>H67*Dane!$H$14+I67*Dane!$H$15+J67*Dane!$H$16+(H67+I67+J67)*Dane!$C$22</f>
        <v>79.92</v>
      </c>
      <c r="S67" s="15">
        <f t="shared" si="5"/>
        <v>132.97994</v>
      </c>
      <c r="T67" s="14">
        <f>IF(C67="W",S67*Dane!$D$2,S67*Dane!$H$2)</f>
        <v>26.595988000000002</v>
      </c>
      <c r="U67" s="14">
        <f t="shared" si="18"/>
        <v>159.575928</v>
      </c>
      <c r="V67" s="14">
        <f>IF(C67="W",S67*Dane!$C$23,S67*Dane!$C$23)</f>
        <v>0</v>
      </c>
      <c r="W67" s="14">
        <f>IF(C67="W",(S67*Dane!$D$3)-V67,(S67*Dane!$H$3)-V67)</f>
        <v>0</v>
      </c>
      <c r="X67" s="14">
        <f t="shared" si="6"/>
        <v>159.575928</v>
      </c>
      <c r="Y67" s="14">
        <f t="shared" si="19"/>
        <v>15.9575928</v>
      </c>
      <c r="Z67" s="16">
        <f t="shared" si="20"/>
        <v>31.915185600000001</v>
      </c>
      <c r="AA67" s="33">
        <f t="shared" si="21"/>
        <v>175.53352080000002</v>
      </c>
      <c r="AB67" s="33">
        <f t="shared" si="22"/>
        <v>191.49111360000001</v>
      </c>
      <c r="AC67" s="61">
        <v>227.66913439200002</v>
      </c>
      <c r="AD67" s="97">
        <f>AC67*Dane!$D$6</f>
        <v>34.150370158800001</v>
      </c>
      <c r="AE67" s="69">
        <f>AC67*Dane!$D$7</f>
        <v>68.300740317600003</v>
      </c>
      <c r="AF67" s="155">
        <f>AC67*Dane!$D$8</f>
        <v>136.60148063520001</v>
      </c>
      <c r="AG67" s="71"/>
    </row>
    <row r="68" spans="2:33" ht="29.25" customHeight="1">
      <c r="B68" s="10">
        <f t="shared" si="7"/>
        <v>65</v>
      </c>
      <c r="C68" s="10" t="s">
        <v>99</v>
      </c>
      <c r="D68" s="2" t="s">
        <v>1065</v>
      </c>
      <c r="E68" s="2" t="s">
        <v>962</v>
      </c>
      <c r="F68" s="55"/>
      <c r="G68" s="56" t="s">
        <v>1066</v>
      </c>
      <c r="H68" s="58"/>
      <c r="I68" s="84">
        <v>0.5</v>
      </c>
      <c r="J68" s="84">
        <v>0.5</v>
      </c>
      <c r="K68" s="84"/>
      <c r="L68" s="84"/>
      <c r="M68" s="84"/>
      <c r="N68" s="32">
        <v>344.13241500000004</v>
      </c>
      <c r="O68" s="14">
        <v>0</v>
      </c>
      <c r="P68" s="14">
        <f>(H68)*Dane!$C$14+(I68)*Dane!$C$15+(J68)*Dane!$C$16</f>
        <v>35.5</v>
      </c>
      <c r="Q68" s="41">
        <f>H68*Dane!$F$14+I68*Dane!$F$15++J68*Dane!$F$17</f>
        <v>5</v>
      </c>
      <c r="R68" s="41">
        <f>H68*Dane!$H$14+I68*Dane!$H$15+J68*Dane!$H$16+(H68+I68+J68)*Dane!$C$22</f>
        <v>72</v>
      </c>
      <c r="S68" s="15">
        <f t="shared" si="5"/>
        <v>456.63241500000004</v>
      </c>
      <c r="T68" s="14">
        <f>IF(C68="W",S68*Dane!$D$2,S68*Dane!$H$2)</f>
        <v>91.32648300000001</v>
      </c>
      <c r="U68" s="14">
        <f t="shared" si="18"/>
        <v>547.95889800000009</v>
      </c>
      <c r="V68" s="14">
        <f>IF(C68="W",S68*Dane!$C$23,S68*Dane!$C$23)</f>
        <v>0</v>
      </c>
      <c r="W68" s="14">
        <f>IF(C68="W",(S68*Dane!$D$3)-V68,(S68*Dane!$H$3)-V68)</f>
        <v>0</v>
      </c>
      <c r="X68" s="14">
        <f t="shared" si="6"/>
        <v>547.95889800000009</v>
      </c>
      <c r="Y68" s="14">
        <f t="shared" si="19"/>
        <v>54.795889800000012</v>
      </c>
      <c r="Z68" s="16">
        <f t="shared" si="20"/>
        <v>109.59177960000002</v>
      </c>
      <c r="AA68" s="33">
        <f t="shared" si="21"/>
        <v>602.75478780000014</v>
      </c>
      <c r="AB68" s="33">
        <f t="shared" si="22"/>
        <v>657.55067760000009</v>
      </c>
      <c r="AC68" s="61">
        <v>971.596</v>
      </c>
      <c r="AD68" s="97">
        <f>AC68*Dane!$D$6</f>
        <v>145.73939999999999</v>
      </c>
      <c r="AE68" s="69">
        <f>AC68*Dane!$D$7</f>
        <v>291.47879999999998</v>
      </c>
      <c r="AF68" s="155">
        <f>AC68*Dane!$D$8</f>
        <v>582.95759999999996</v>
      </c>
      <c r="AG68" s="71"/>
    </row>
    <row r="69" spans="2:33" ht="29.25" customHeight="1">
      <c r="B69" s="10">
        <f t="shared" si="7"/>
        <v>66</v>
      </c>
      <c r="C69" s="10" t="s">
        <v>99</v>
      </c>
      <c r="D69" s="2" t="s">
        <v>1067</v>
      </c>
      <c r="E69" s="2" t="s">
        <v>1068</v>
      </c>
      <c r="F69" s="55"/>
      <c r="G69" s="56" t="s">
        <v>1069</v>
      </c>
      <c r="H69" s="58"/>
      <c r="I69" s="84">
        <v>0.5</v>
      </c>
      <c r="J69" s="84">
        <v>0</v>
      </c>
      <c r="K69" s="84"/>
      <c r="L69" s="84"/>
      <c r="M69" s="84"/>
      <c r="N69" s="32">
        <v>3.6032700000000002</v>
      </c>
      <c r="O69" s="14">
        <v>0</v>
      </c>
      <c r="P69" s="14">
        <f>(H69)*Dane!$C$14+(I69)*Dane!$C$15+(J69)*Dane!$C$16</f>
        <v>16.5</v>
      </c>
      <c r="Q69" s="41">
        <f>H69*Dane!$F$14+I69*Dane!$F$15++J69*Dane!$F$17</f>
        <v>2.5</v>
      </c>
      <c r="R69" s="41">
        <f>H69*Dane!$H$14+I69*Dane!$H$15+J69*Dane!$H$16+(H69+I69+J69)*Dane!$C$22</f>
        <v>36</v>
      </c>
      <c r="S69" s="15">
        <f t="shared" ref="S69:S107" si="23">SUM(N69:R69)</f>
        <v>58.603270000000002</v>
      </c>
      <c r="T69" s="14">
        <f>IF(C69="W",S69*Dane!$D$2,S69*Dane!$H$2)</f>
        <v>11.720654000000001</v>
      </c>
      <c r="U69" s="14">
        <f t="shared" si="18"/>
        <v>70.323924000000005</v>
      </c>
      <c r="V69" s="14">
        <f>IF(C69="W",S69*Dane!$C$23,S69*Dane!$C$23)</f>
        <v>0</v>
      </c>
      <c r="W69" s="14">
        <f>IF(C69="W",(S69*Dane!$D$3)-V69,(S69*Dane!$H$3)-V69)</f>
        <v>0</v>
      </c>
      <c r="X69" s="14">
        <f t="shared" ref="X69:X107" si="24">SUM(U69:W69)</f>
        <v>70.323924000000005</v>
      </c>
      <c r="Y69" s="14">
        <f t="shared" si="19"/>
        <v>7.0323924000000009</v>
      </c>
      <c r="Z69" s="16">
        <f t="shared" si="20"/>
        <v>14.064784800000002</v>
      </c>
      <c r="AA69" s="33">
        <f t="shared" si="21"/>
        <v>77.356316400000011</v>
      </c>
      <c r="AB69" s="33">
        <f t="shared" si="22"/>
        <v>84.388708800000003</v>
      </c>
      <c r="AC69" s="61">
        <v>98.897999999999996</v>
      </c>
      <c r="AD69" s="97">
        <f>AC69*Dane!$D$6</f>
        <v>14.834699999999998</v>
      </c>
      <c r="AE69" s="69">
        <f>AC69*Dane!$D$7</f>
        <v>29.669399999999996</v>
      </c>
      <c r="AF69" s="155">
        <f>AC69*Dane!$D$8</f>
        <v>59.338799999999992</v>
      </c>
      <c r="AG69" s="71"/>
    </row>
    <row r="70" spans="2:33" ht="29.25" customHeight="1">
      <c r="B70" s="10">
        <f t="shared" si="7"/>
        <v>67</v>
      </c>
      <c r="C70" s="10" t="s">
        <v>99</v>
      </c>
      <c r="D70" s="2" t="s">
        <v>1070</v>
      </c>
      <c r="E70" s="2" t="s">
        <v>1068</v>
      </c>
      <c r="F70" s="55"/>
      <c r="G70" s="56" t="s">
        <v>1071</v>
      </c>
      <c r="H70" s="58"/>
      <c r="I70" s="84">
        <v>0.5</v>
      </c>
      <c r="J70" s="84">
        <v>0</v>
      </c>
      <c r="K70" s="84"/>
      <c r="L70" s="84"/>
      <c r="M70" s="84"/>
      <c r="N70" s="32">
        <v>12.92346</v>
      </c>
      <c r="O70" s="14">
        <v>0</v>
      </c>
      <c r="P70" s="14">
        <f>(H70)*Dane!$C$14+(I70)*Dane!$C$15+(J70)*Dane!$C$16</f>
        <v>16.5</v>
      </c>
      <c r="Q70" s="41">
        <f>H70*Dane!$F$14+I70*Dane!$F$15++J70*Dane!$F$17</f>
        <v>2.5</v>
      </c>
      <c r="R70" s="41">
        <f>H70*Dane!$H$14+I70*Dane!$H$15+J70*Dane!$H$16+(H70+I70+J70)*Dane!$C$22</f>
        <v>36</v>
      </c>
      <c r="S70" s="15">
        <f t="shared" si="23"/>
        <v>67.923460000000006</v>
      </c>
      <c r="T70" s="14">
        <f>IF(C70="W",S70*Dane!$D$2,S70*Dane!$H$2)</f>
        <v>13.584692000000002</v>
      </c>
      <c r="U70" s="14">
        <f t="shared" si="18"/>
        <v>81.50815200000001</v>
      </c>
      <c r="V70" s="14">
        <f>IF(C70="W",S70*Dane!$C$23,S70*Dane!$C$23)</f>
        <v>0</v>
      </c>
      <c r="W70" s="14">
        <f>IF(C70="W",(S70*Dane!$D$3)-V70,(S70*Dane!$H$3)-V70)</f>
        <v>0</v>
      </c>
      <c r="X70" s="14">
        <f t="shared" si="24"/>
        <v>81.50815200000001</v>
      </c>
      <c r="Y70" s="14">
        <f t="shared" si="19"/>
        <v>8.150815200000002</v>
      </c>
      <c r="Z70" s="16">
        <f t="shared" si="20"/>
        <v>16.301630400000004</v>
      </c>
      <c r="AA70" s="33">
        <f t="shared" si="21"/>
        <v>89.658967200000006</v>
      </c>
      <c r="AB70" s="33">
        <f t="shared" si="22"/>
        <v>97.809782400000017</v>
      </c>
      <c r="AC70" s="61">
        <v>127.518</v>
      </c>
      <c r="AD70" s="97">
        <f>AC70*Dane!$D$6</f>
        <v>19.127700000000001</v>
      </c>
      <c r="AE70" s="69">
        <f>AC70*Dane!$D$7</f>
        <v>38.255400000000002</v>
      </c>
      <c r="AF70" s="155">
        <f>AC70*Dane!$D$8</f>
        <v>76.510800000000003</v>
      </c>
      <c r="AG70" s="71"/>
    </row>
    <row r="71" spans="2:33" ht="29.25" customHeight="1">
      <c r="B71" s="10">
        <f t="shared" si="7"/>
        <v>68</v>
      </c>
      <c r="C71" s="10" t="s">
        <v>99</v>
      </c>
      <c r="D71" s="2" t="s">
        <v>1072</v>
      </c>
      <c r="E71" s="2" t="s">
        <v>1068</v>
      </c>
      <c r="F71" s="55" t="s">
        <v>1073</v>
      </c>
      <c r="G71" s="56" t="s">
        <v>1074</v>
      </c>
      <c r="H71" s="58"/>
      <c r="I71" s="84">
        <v>0.9</v>
      </c>
      <c r="J71" s="84">
        <v>0.05</v>
      </c>
      <c r="K71" s="84"/>
      <c r="L71" s="84"/>
      <c r="M71" s="84"/>
      <c r="N71" s="32">
        <v>67.968945000000005</v>
      </c>
      <c r="O71" s="14">
        <v>0</v>
      </c>
      <c r="P71" s="14">
        <f>(H71)*Dane!$C$14+(I71)*Dane!$C$15+(J71)*Dane!$C$16</f>
        <v>31.599999999999998</v>
      </c>
      <c r="Q71" s="41">
        <f>H71*Dane!$F$14+I71*Dane!$F$15++J71*Dane!$F$17</f>
        <v>4.75</v>
      </c>
      <c r="R71" s="41">
        <f>H71*Dane!$H$14+I71*Dane!$H$15+J71*Dane!$H$16+(H71+I71+J71)*Dane!$C$22</f>
        <v>68.400000000000006</v>
      </c>
      <c r="S71" s="15">
        <f t="shared" si="23"/>
        <v>172.71894500000002</v>
      </c>
      <c r="T71" s="14">
        <f>IF(C71="W",S71*Dane!$D$2,S71*Dane!$H$2)</f>
        <v>34.543789000000004</v>
      </c>
      <c r="U71" s="14">
        <f t="shared" si="18"/>
        <v>207.26273400000002</v>
      </c>
      <c r="V71" s="14">
        <f>IF(C71="W",S71*Dane!$C$23,S71*Dane!$C$23)</f>
        <v>0</v>
      </c>
      <c r="W71" s="14">
        <f>IF(C71="W",(S71*Dane!$D$3)-V71,(S71*Dane!$H$3)-V71)</f>
        <v>0</v>
      </c>
      <c r="X71" s="14">
        <f t="shared" si="24"/>
        <v>207.26273400000002</v>
      </c>
      <c r="Y71" s="14">
        <f t="shared" si="19"/>
        <v>20.726273400000004</v>
      </c>
      <c r="Z71" s="16">
        <f t="shared" si="20"/>
        <v>41.452546800000007</v>
      </c>
      <c r="AA71" s="33">
        <f t="shared" si="21"/>
        <v>227.98900740000002</v>
      </c>
      <c r="AB71" s="33">
        <f t="shared" si="22"/>
        <v>248.71528080000002</v>
      </c>
      <c r="AC71" s="61">
        <v>290.86399999999998</v>
      </c>
      <c r="AD71" s="97">
        <f>AC71*Dane!$D$6</f>
        <v>43.629599999999996</v>
      </c>
      <c r="AE71" s="69">
        <f>AC71*Dane!$D$7</f>
        <v>87.259199999999993</v>
      </c>
      <c r="AF71" s="155">
        <f>AC71*Dane!$D$8</f>
        <v>174.51839999999999</v>
      </c>
      <c r="AG71" s="71"/>
    </row>
    <row r="72" spans="2:33" ht="29.25" customHeight="1">
      <c r="B72" s="10">
        <f t="shared" ref="B72:B107" si="25">B71+1</f>
        <v>69</v>
      </c>
      <c r="C72" s="10" t="s">
        <v>99</v>
      </c>
      <c r="D72" s="2" t="s">
        <v>1075</v>
      </c>
      <c r="E72" s="2" t="s">
        <v>1076</v>
      </c>
      <c r="F72" s="55" t="s">
        <v>1077</v>
      </c>
      <c r="G72" s="56" t="s">
        <v>1078</v>
      </c>
      <c r="H72" s="58"/>
      <c r="I72" s="84">
        <v>1</v>
      </c>
      <c r="J72" s="84">
        <v>0.01</v>
      </c>
      <c r="K72" s="84"/>
      <c r="L72" s="84"/>
      <c r="M72" s="84"/>
      <c r="N72" s="32">
        <v>69.388109999999998</v>
      </c>
      <c r="O72" s="14">
        <v>0</v>
      </c>
      <c r="P72" s="14">
        <f>(H72)*Dane!$C$14+(I72)*Dane!$C$15+(J72)*Dane!$C$16</f>
        <v>33.380000000000003</v>
      </c>
      <c r="Q72" s="41">
        <f>H72*Dane!$F$14+I72*Dane!$F$15++J72*Dane!$F$17</f>
        <v>5.05</v>
      </c>
      <c r="R72" s="41">
        <f>H72*Dane!$H$14+I72*Dane!$H$15+J72*Dane!$H$16+(H72+I72+J72)*Dane!$C$22</f>
        <v>72.72</v>
      </c>
      <c r="S72" s="15">
        <f t="shared" si="23"/>
        <v>180.53811000000002</v>
      </c>
      <c r="T72" s="14">
        <f>IF(C72="W",S72*Dane!$D$2,S72*Dane!$H$2)</f>
        <v>36.107622000000006</v>
      </c>
      <c r="U72" s="14">
        <f t="shared" si="18"/>
        <v>216.64573200000001</v>
      </c>
      <c r="V72" s="14">
        <f>IF(C72="W",S72*Dane!$C$23,S72*Dane!$C$23)</f>
        <v>0</v>
      </c>
      <c r="W72" s="14">
        <f>IF(C72="W",(S72*Dane!$D$3)-V72,(S72*Dane!$H$3)-V72)</f>
        <v>0</v>
      </c>
      <c r="X72" s="14">
        <f t="shared" si="24"/>
        <v>216.64573200000001</v>
      </c>
      <c r="Y72" s="14">
        <f t="shared" si="19"/>
        <v>21.664573200000003</v>
      </c>
      <c r="Z72" s="16">
        <f t="shared" si="20"/>
        <v>43.329146400000006</v>
      </c>
      <c r="AA72" s="33">
        <f t="shared" si="21"/>
        <v>238.31030520000002</v>
      </c>
      <c r="AB72" s="33">
        <f t="shared" si="22"/>
        <v>259.97487840000002</v>
      </c>
      <c r="AC72" s="61">
        <v>404.072</v>
      </c>
      <c r="AD72" s="97">
        <f>AC72*Dane!$D$6</f>
        <v>60.610799999999998</v>
      </c>
      <c r="AE72" s="69">
        <f>AC72*Dane!$D$7</f>
        <v>121.2216</v>
      </c>
      <c r="AF72" s="155">
        <f>AC72*Dane!$D$8</f>
        <v>242.44319999999999</v>
      </c>
      <c r="AG72" s="71"/>
    </row>
    <row r="73" spans="2:33" ht="29.25" customHeight="1">
      <c r="B73" s="10">
        <f t="shared" si="25"/>
        <v>70</v>
      </c>
      <c r="C73" s="10" t="s">
        <v>99</v>
      </c>
      <c r="D73" s="2" t="s">
        <v>1079</v>
      </c>
      <c r="E73" s="2" t="s">
        <v>1080</v>
      </c>
      <c r="F73" s="55"/>
      <c r="G73" s="56" t="s">
        <v>1081</v>
      </c>
      <c r="H73" s="58"/>
      <c r="I73" s="84">
        <v>0.1</v>
      </c>
      <c r="J73" s="84">
        <v>0</v>
      </c>
      <c r="K73" s="84"/>
      <c r="L73" s="84"/>
      <c r="M73" s="84"/>
      <c r="N73" s="32">
        <v>0</v>
      </c>
      <c r="O73" s="14">
        <v>0</v>
      </c>
      <c r="P73" s="14">
        <f>(H73)*Dane!$C$14+(I73)*Dane!$C$15+(J73)*Dane!$C$16</f>
        <v>3.3000000000000003</v>
      </c>
      <c r="Q73" s="41">
        <f>H73*Dane!$F$14+I73*Dane!$F$15++J73*Dane!$F$17</f>
        <v>0.5</v>
      </c>
      <c r="R73" s="41">
        <f>H73*Dane!$H$14+I73*Dane!$H$15+J73*Dane!$H$16+(H73+I73+J73)*Dane!$C$22</f>
        <v>7.2000000000000011</v>
      </c>
      <c r="S73" s="15">
        <f t="shared" si="23"/>
        <v>11.000000000000002</v>
      </c>
      <c r="T73" s="14">
        <f>IF(C73="W",S73*Dane!$D$2,S73*Dane!$H$2)</f>
        <v>2.2000000000000006</v>
      </c>
      <c r="U73" s="14">
        <f t="shared" si="18"/>
        <v>13.200000000000003</v>
      </c>
      <c r="V73" s="14">
        <f>IF(C73="W",S73*Dane!$C$23,S73*Dane!$C$23)</f>
        <v>0</v>
      </c>
      <c r="W73" s="14">
        <f>IF(C73="W",(S73*Dane!$D$3)-V73,(S73*Dane!$H$3)-V73)</f>
        <v>0</v>
      </c>
      <c r="X73" s="14">
        <f t="shared" si="24"/>
        <v>13.200000000000003</v>
      </c>
      <c r="Y73" s="14">
        <f t="shared" si="19"/>
        <v>1.3200000000000003</v>
      </c>
      <c r="Z73" s="16">
        <f t="shared" si="20"/>
        <v>2.6400000000000006</v>
      </c>
      <c r="AA73" s="33">
        <f t="shared" si="21"/>
        <v>14.520000000000003</v>
      </c>
      <c r="AB73" s="33">
        <f t="shared" si="22"/>
        <v>15.840000000000003</v>
      </c>
      <c r="AC73" s="61">
        <v>19.17972</v>
      </c>
      <c r="AD73" s="97">
        <f>AC73*Dane!$D$6</f>
        <v>2.8769579999999997</v>
      </c>
      <c r="AE73" s="69">
        <f>AC73*Dane!$D$7</f>
        <v>5.7539159999999994</v>
      </c>
      <c r="AF73" s="155">
        <f>AC73*Dane!$D$8</f>
        <v>11.507831999999999</v>
      </c>
      <c r="AG73" s="71"/>
    </row>
    <row r="74" spans="2:33" ht="29.25" customHeight="1">
      <c r="B74" s="10">
        <f t="shared" si="25"/>
        <v>71</v>
      </c>
      <c r="C74" s="10" t="s">
        <v>100</v>
      </c>
      <c r="D74" s="2" t="s">
        <v>1537</v>
      </c>
      <c r="E74" s="2" t="s">
        <v>1082</v>
      </c>
      <c r="F74" s="55" t="s">
        <v>1536</v>
      </c>
      <c r="G74" s="56" t="s">
        <v>1061</v>
      </c>
      <c r="H74" s="58"/>
      <c r="I74" s="84">
        <v>0</v>
      </c>
      <c r="J74" s="84">
        <v>0</v>
      </c>
      <c r="K74" s="84"/>
      <c r="L74" s="84"/>
      <c r="M74" s="84"/>
      <c r="N74" s="32">
        <v>63.30885</v>
      </c>
      <c r="O74" s="14">
        <v>0</v>
      </c>
      <c r="P74" s="14">
        <f>(H74)*Dane!$C$14+(I74)*Dane!$C$15+(J74)*Dane!$C$16</f>
        <v>0</v>
      </c>
      <c r="Q74" s="41">
        <f>H74*Dane!$F$14+I74*Dane!$F$15++J74*Dane!$F$17</f>
        <v>0</v>
      </c>
      <c r="R74" s="41">
        <f>H74*Dane!$H$14+I74*Dane!$H$15+J74*Dane!$H$16+(H74+I74+J74)*Dane!$C$22</f>
        <v>0</v>
      </c>
      <c r="S74" s="15">
        <f t="shared" si="23"/>
        <v>63.30885</v>
      </c>
      <c r="T74" s="14">
        <f>IF(C74="W",S74*Dane!$D$2,S74*Dane!$H$2)</f>
        <v>12.661770000000001</v>
      </c>
      <c r="U74" s="14">
        <f t="shared" si="18"/>
        <v>75.970619999999997</v>
      </c>
      <c r="V74" s="14">
        <f>IF(C74="W",S74*Dane!$C$23,S74*Dane!$C$23)</f>
        <v>0</v>
      </c>
      <c r="W74" s="14">
        <f>IF(C74="W",(S74*Dane!$D$3)-V74,(S74*Dane!$H$3)-V74)</f>
        <v>0</v>
      </c>
      <c r="X74" s="14">
        <f t="shared" si="24"/>
        <v>75.970619999999997</v>
      </c>
      <c r="Y74" s="14">
        <f t="shared" si="19"/>
        <v>7.5970620000000002</v>
      </c>
      <c r="Z74" s="16">
        <f t="shared" si="20"/>
        <v>15.194124</v>
      </c>
      <c r="AA74" s="33">
        <f t="shared" si="21"/>
        <v>83.567681999999991</v>
      </c>
      <c r="AB74" s="33">
        <f t="shared" si="22"/>
        <v>91.164743999999999</v>
      </c>
      <c r="AC74" s="61">
        <v>160.696</v>
      </c>
      <c r="AD74" s="97">
        <f>AC74*Dane!$D$6</f>
        <v>24.104399999999998</v>
      </c>
      <c r="AE74" s="69">
        <f>AC74*Dane!$D$7</f>
        <v>48.208799999999997</v>
      </c>
      <c r="AF74" s="155">
        <f>AC74*Dane!$D$8</f>
        <v>96.417599999999993</v>
      </c>
      <c r="AG74" s="71"/>
    </row>
    <row r="75" spans="2:33" ht="29.25" customHeight="1">
      <c r="B75" s="10">
        <f t="shared" si="25"/>
        <v>72</v>
      </c>
      <c r="C75" s="10" t="s">
        <v>100</v>
      </c>
      <c r="D75" s="2" t="s">
        <v>1083</v>
      </c>
      <c r="E75" s="2" t="s">
        <v>904</v>
      </c>
      <c r="F75" s="90" t="s">
        <v>1538</v>
      </c>
      <c r="G75" s="56" t="s">
        <v>1084</v>
      </c>
      <c r="H75" s="58"/>
      <c r="I75" s="84">
        <v>0</v>
      </c>
      <c r="J75" s="84">
        <v>0</v>
      </c>
      <c r="K75" s="84"/>
      <c r="L75" s="84"/>
      <c r="M75" s="84"/>
      <c r="N75" s="32">
        <v>15.64101</v>
      </c>
      <c r="O75" s="14">
        <v>0</v>
      </c>
      <c r="P75" s="14">
        <f>(H75)*Dane!$C$14+(I75)*Dane!$C$15+(J75)*Dane!$C$16</f>
        <v>0</v>
      </c>
      <c r="Q75" s="41">
        <f>H75*Dane!$F$14+I75*Dane!$F$15++J75*Dane!$F$17</f>
        <v>0</v>
      </c>
      <c r="R75" s="41">
        <f>H75*Dane!$H$14+I75*Dane!$H$15+J75*Dane!$H$16+(H75+I75+J75)*Dane!$C$22</f>
        <v>0</v>
      </c>
      <c r="S75" s="15">
        <f t="shared" si="23"/>
        <v>15.64101</v>
      </c>
      <c r="T75" s="14">
        <f>IF(C75="W",S75*Dane!$D$2,S75*Dane!$H$2)</f>
        <v>3.1282019999999999</v>
      </c>
      <c r="U75" s="14">
        <f t="shared" si="18"/>
        <v>18.769212</v>
      </c>
      <c r="V75" s="14">
        <f>IF(C75="W",S75*Dane!$C$23,S75*Dane!$C$23)</f>
        <v>0</v>
      </c>
      <c r="W75" s="14">
        <f>IF(C75="W",(S75*Dane!$D$3)-V75,(S75*Dane!$H$3)-V75)</f>
        <v>0</v>
      </c>
      <c r="X75" s="14">
        <f t="shared" si="24"/>
        <v>18.769212</v>
      </c>
      <c r="Y75" s="14">
        <f t="shared" si="19"/>
        <v>1.8769212</v>
      </c>
      <c r="Z75" s="16">
        <f t="shared" si="20"/>
        <v>3.7538423999999999</v>
      </c>
      <c r="AA75" s="33">
        <f t="shared" si="21"/>
        <v>20.646133200000001</v>
      </c>
      <c r="AB75" s="33">
        <f t="shared" si="22"/>
        <v>22.523054399999999</v>
      </c>
      <c r="AC75" s="61">
        <v>32.542000000000002</v>
      </c>
      <c r="AD75" s="97">
        <f>AC75*Dane!$D$6</f>
        <v>4.8813000000000004</v>
      </c>
      <c r="AE75" s="69">
        <f>AC75*Dane!$D$7</f>
        <v>9.7626000000000008</v>
      </c>
      <c r="AF75" s="155">
        <f>AC75*Dane!$D$8</f>
        <v>19.525200000000002</v>
      </c>
      <c r="AG75" s="71"/>
    </row>
    <row r="76" spans="2:33" ht="29.25" customHeight="1">
      <c r="B76" s="10">
        <f t="shared" si="25"/>
        <v>73</v>
      </c>
      <c r="C76" s="10" t="s">
        <v>99</v>
      </c>
      <c r="D76" s="2" t="s">
        <v>1085</v>
      </c>
      <c r="E76" s="2" t="s">
        <v>1086</v>
      </c>
      <c r="F76" s="55"/>
      <c r="G76" s="56" t="s">
        <v>1087</v>
      </c>
      <c r="H76" s="58"/>
      <c r="I76" s="84">
        <v>3</v>
      </c>
      <c r="J76" s="84">
        <v>0.5</v>
      </c>
      <c r="K76" s="84"/>
      <c r="L76" s="84"/>
      <c r="M76" s="84"/>
      <c r="N76" s="32">
        <v>2466.1262999999999</v>
      </c>
      <c r="O76" s="14">
        <v>0</v>
      </c>
      <c r="P76" s="14">
        <f>(H76)*Dane!$C$14+(I76)*Dane!$C$15+(J76)*Dane!$C$16</f>
        <v>118</v>
      </c>
      <c r="Q76" s="41">
        <f>H76*Dane!$F$14+I76*Dane!$F$15++J76*Dane!$F$17</f>
        <v>17.5</v>
      </c>
      <c r="R76" s="41">
        <f>H76*Dane!$H$14+I76*Dane!$H$15+J76*Dane!$H$16+(H76+I76+J76)*Dane!$C$22</f>
        <v>252</v>
      </c>
      <c r="S76" s="15">
        <f t="shared" si="23"/>
        <v>2853.6262999999999</v>
      </c>
      <c r="T76" s="14">
        <f>IF(C76="W",S76*Dane!$D$2,S76*Dane!$H$2)</f>
        <v>570.72526000000005</v>
      </c>
      <c r="U76" s="14">
        <f t="shared" si="18"/>
        <v>3424.3515600000001</v>
      </c>
      <c r="V76" s="14">
        <f>IF(C76="W",S76*Dane!$C$23,S76*Dane!$C$23)</f>
        <v>0</v>
      </c>
      <c r="W76" s="14">
        <f>IF(C76="W",(S76*Dane!$D$3)-V76,(S76*Dane!$H$3)-V76)</f>
        <v>0</v>
      </c>
      <c r="X76" s="14">
        <f t="shared" si="24"/>
        <v>3424.3515600000001</v>
      </c>
      <c r="Y76" s="14">
        <f t="shared" si="19"/>
        <v>342.43515600000001</v>
      </c>
      <c r="Z76" s="16">
        <f t="shared" si="20"/>
        <v>684.87031200000001</v>
      </c>
      <c r="AA76" s="33">
        <f t="shared" si="21"/>
        <v>3766.7867160000001</v>
      </c>
      <c r="AB76" s="33">
        <f t="shared" si="22"/>
        <v>4109.2218720000001</v>
      </c>
      <c r="AC76" s="61">
        <v>4069.8283704000005</v>
      </c>
      <c r="AD76" s="97">
        <f>AC76*Dane!$D$6</f>
        <v>610.47425556000007</v>
      </c>
      <c r="AE76" s="69">
        <f>AC76*Dane!$D$7</f>
        <v>1220.9485111200001</v>
      </c>
      <c r="AF76" s="155">
        <f>AC76*Dane!$D$8</f>
        <v>2441.8970222400003</v>
      </c>
      <c r="AG76" s="71"/>
    </row>
    <row r="77" spans="2:33" ht="29.25" customHeight="1">
      <c r="B77" s="10">
        <f t="shared" si="25"/>
        <v>74</v>
      </c>
      <c r="C77" s="10" t="s">
        <v>99</v>
      </c>
      <c r="D77" s="2" t="s">
        <v>1088</v>
      </c>
      <c r="E77" s="2" t="s">
        <v>1089</v>
      </c>
      <c r="F77" s="55"/>
      <c r="G77" s="56" t="s">
        <v>1090</v>
      </c>
      <c r="H77" s="58"/>
      <c r="I77" s="84">
        <v>1.5</v>
      </c>
      <c r="J77" s="84">
        <v>0.5</v>
      </c>
      <c r="K77" s="84"/>
      <c r="L77" s="84"/>
      <c r="M77" s="84"/>
      <c r="N77" s="32">
        <v>220.78584000000001</v>
      </c>
      <c r="O77" s="14">
        <v>0</v>
      </c>
      <c r="P77" s="14">
        <f>(H77)*Dane!$C$14+(I77)*Dane!$C$15+(J77)*Dane!$C$16</f>
        <v>68.5</v>
      </c>
      <c r="Q77" s="41">
        <f>H77*Dane!$F$14+I77*Dane!$F$15++J77*Dane!$F$17</f>
        <v>10</v>
      </c>
      <c r="R77" s="41">
        <f>H77*Dane!$H$14+I77*Dane!$H$15+J77*Dane!$H$16+(H77+I77+J77)*Dane!$C$22</f>
        <v>144</v>
      </c>
      <c r="S77" s="15">
        <f t="shared" si="23"/>
        <v>443.28584000000001</v>
      </c>
      <c r="T77" s="14">
        <f>IF(C77="W",S77*Dane!$D$2,S77*Dane!$H$2)</f>
        <v>88.657168000000013</v>
      </c>
      <c r="U77" s="14">
        <f t="shared" si="18"/>
        <v>531.94300799999996</v>
      </c>
      <c r="V77" s="14">
        <f>IF(C77="W",S77*Dane!$C$23,S77*Dane!$C$23)</f>
        <v>0</v>
      </c>
      <c r="W77" s="14">
        <f>IF(C77="W",(S77*Dane!$D$3)-V77,(S77*Dane!$H$3)-V77)</f>
        <v>0</v>
      </c>
      <c r="X77" s="14">
        <f t="shared" si="24"/>
        <v>531.94300799999996</v>
      </c>
      <c r="Y77" s="14">
        <f t="shared" si="19"/>
        <v>53.194300800000001</v>
      </c>
      <c r="Z77" s="16">
        <f t="shared" si="20"/>
        <v>106.3886016</v>
      </c>
      <c r="AA77" s="33">
        <f t="shared" si="21"/>
        <v>585.13730879999991</v>
      </c>
      <c r="AB77" s="33">
        <f t="shared" si="22"/>
        <v>638.33160959999998</v>
      </c>
      <c r="AC77" s="61">
        <v>1467.3579999999999</v>
      </c>
      <c r="AD77" s="97">
        <f>AC77*Dane!$D$6</f>
        <v>220.10369999999998</v>
      </c>
      <c r="AE77" s="69">
        <f>AC77*Dane!$D$7</f>
        <v>440.20739999999995</v>
      </c>
      <c r="AF77" s="155">
        <f>AC77*Dane!$D$8</f>
        <v>880.4147999999999</v>
      </c>
      <c r="AG77" s="71"/>
    </row>
    <row r="78" spans="2:33" ht="29.25" customHeight="1">
      <c r="B78" s="10">
        <f t="shared" si="25"/>
        <v>75</v>
      </c>
      <c r="C78" s="10" t="s">
        <v>99</v>
      </c>
      <c r="D78" s="2" t="s">
        <v>1091</v>
      </c>
      <c r="E78" s="2" t="s">
        <v>1092</v>
      </c>
      <c r="F78" s="55" t="s">
        <v>1093</v>
      </c>
      <c r="G78" s="56" t="s">
        <v>1094</v>
      </c>
      <c r="H78" s="58"/>
      <c r="I78" s="84">
        <v>4</v>
      </c>
      <c r="J78" s="84">
        <v>0.1</v>
      </c>
      <c r="K78" s="84"/>
      <c r="L78" s="84"/>
      <c r="M78" s="84"/>
      <c r="N78" s="32">
        <v>222.87935999999999</v>
      </c>
      <c r="O78" s="14">
        <v>0</v>
      </c>
      <c r="P78" s="14">
        <f>(H78)*Dane!$C$14+(I78)*Dane!$C$15+(J78)*Dane!$C$16</f>
        <v>135.80000000000001</v>
      </c>
      <c r="Q78" s="41">
        <f>H78*Dane!$F$14+I78*Dane!$F$15++J78*Dane!$F$17</f>
        <v>20.5</v>
      </c>
      <c r="R78" s="41">
        <f>H78*Dane!$H$14+I78*Dane!$H$15+J78*Dane!$H$16+(H78+I78+J78)*Dane!$C$22</f>
        <v>295.2</v>
      </c>
      <c r="S78" s="15">
        <f t="shared" si="23"/>
        <v>674.37935999999991</v>
      </c>
      <c r="T78" s="14">
        <f>IF(C78="W",S78*Dane!$D$2,S78*Dane!$H$2)</f>
        <v>134.87587199999999</v>
      </c>
      <c r="U78" s="14">
        <f t="shared" si="18"/>
        <v>809.25523199999986</v>
      </c>
      <c r="V78" s="14">
        <f>IF(C78="W",S78*Dane!$C$23,S78*Dane!$C$23)</f>
        <v>0</v>
      </c>
      <c r="W78" s="14">
        <f>IF(C78="W",(S78*Dane!$D$3)-V78,(S78*Dane!$H$3)-V78)</f>
        <v>0</v>
      </c>
      <c r="X78" s="14">
        <f t="shared" si="24"/>
        <v>809.25523199999986</v>
      </c>
      <c r="Y78" s="14">
        <f t="shared" si="19"/>
        <v>80.925523199999986</v>
      </c>
      <c r="Z78" s="16">
        <f t="shared" si="20"/>
        <v>161.85104639999997</v>
      </c>
      <c r="AA78" s="33">
        <f t="shared" si="21"/>
        <v>890.18075519999979</v>
      </c>
      <c r="AB78" s="33">
        <f t="shared" si="22"/>
        <v>971.10627839999984</v>
      </c>
      <c r="AC78" s="61">
        <v>1269.5620000000001</v>
      </c>
      <c r="AD78" s="97">
        <f>AC78*Dane!$D$6</f>
        <v>190.43430000000001</v>
      </c>
      <c r="AE78" s="69">
        <f>AC78*Dane!$D$7</f>
        <v>380.86860000000001</v>
      </c>
      <c r="AF78" s="155">
        <f>AC78*Dane!$D$8</f>
        <v>761.73720000000003</v>
      </c>
      <c r="AG78" s="71"/>
    </row>
    <row r="79" spans="2:33" ht="29.25" customHeight="1">
      <c r="B79" s="10">
        <f t="shared" si="25"/>
        <v>76</v>
      </c>
      <c r="C79" s="10" t="s">
        <v>99</v>
      </c>
      <c r="D79" s="2" t="s">
        <v>1095</v>
      </c>
      <c r="E79" s="2" t="s">
        <v>1096</v>
      </c>
      <c r="F79" s="55"/>
      <c r="G79" s="56" t="s">
        <v>1097</v>
      </c>
      <c r="H79" s="58"/>
      <c r="I79" s="84">
        <v>2.5</v>
      </c>
      <c r="J79" s="84">
        <v>0.5</v>
      </c>
      <c r="K79" s="84"/>
      <c r="L79" s="84"/>
      <c r="M79" s="84"/>
      <c r="N79" s="32">
        <v>91.7928</v>
      </c>
      <c r="O79" s="14">
        <v>0</v>
      </c>
      <c r="P79" s="14">
        <f>(H79)*Dane!$C$14+(I79)*Dane!$C$15+(J79)*Dane!$C$16</f>
        <v>101.5</v>
      </c>
      <c r="Q79" s="41">
        <f>H79*Dane!$F$14+I79*Dane!$F$15++J79*Dane!$F$17</f>
        <v>15</v>
      </c>
      <c r="R79" s="41">
        <f>H79*Dane!$H$14+I79*Dane!$H$15+J79*Dane!$H$16+(H79+I79+J79)*Dane!$C$22</f>
        <v>216</v>
      </c>
      <c r="S79" s="15">
        <f t="shared" si="23"/>
        <v>424.2928</v>
      </c>
      <c r="T79" s="14">
        <f>IF(C79="W",S79*Dane!$D$2,S79*Dane!$H$2)</f>
        <v>84.858560000000011</v>
      </c>
      <c r="U79" s="14">
        <f t="shared" si="18"/>
        <v>509.15136000000001</v>
      </c>
      <c r="V79" s="14">
        <f>IF(C79="W",S79*Dane!$C$23,S79*Dane!$C$23)</f>
        <v>0</v>
      </c>
      <c r="W79" s="14">
        <f>IF(C79="W",(S79*Dane!$D$3)-V79,(S79*Dane!$H$3)-V79)</f>
        <v>0</v>
      </c>
      <c r="X79" s="14">
        <f t="shared" si="24"/>
        <v>509.15136000000001</v>
      </c>
      <c r="Y79" s="14">
        <f t="shared" si="19"/>
        <v>50.915136000000004</v>
      </c>
      <c r="Z79" s="16">
        <f t="shared" si="20"/>
        <v>101.83027200000001</v>
      </c>
      <c r="AA79" s="33">
        <f t="shared" si="21"/>
        <v>560.06649600000003</v>
      </c>
      <c r="AB79" s="33">
        <f t="shared" si="22"/>
        <v>610.98163199999999</v>
      </c>
      <c r="AC79" s="61">
        <v>743.80200000000002</v>
      </c>
      <c r="AD79" s="97">
        <f>AC79*Dane!$D$6</f>
        <v>111.5703</v>
      </c>
      <c r="AE79" s="69">
        <f>AC79*Dane!$D$7</f>
        <v>223.14060000000001</v>
      </c>
      <c r="AF79" s="155">
        <f>AC79*Dane!$D$8</f>
        <v>446.28120000000001</v>
      </c>
      <c r="AG79" s="71"/>
    </row>
    <row r="80" spans="2:33" ht="29.25" customHeight="1">
      <c r="B80" s="10">
        <f t="shared" si="25"/>
        <v>77</v>
      </c>
      <c r="C80" s="10" t="s">
        <v>99</v>
      </c>
      <c r="D80" s="2" t="s">
        <v>1098</v>
      </c>
      <c r="E80" s="2" t="s">
        <v>1014</v>
      </c>
      <c r="F80" s="55"/>
      <c r="G80" s="56" t="s">
        <v>1099</v>
      </c>
      <c r="H80" s="58"/>
      <c r="I80" s="84">
        <v>2.5</v>
      </c>
      <c r="J80" s="84">
        <v>0.5</v>
      </c>
      <c r="K80" s="84"/>
      <c r="L80" s="84"/>
      <c r="M80" s="84"/>
      <c r="N80" s="32">
        <v>146.06327999999999</v>
      </c>
      <c r="O80" s="14">
        <v>0</v>
      </c>
      <c r="P80" s="14">
        <f>(H80)*Dane!$C$14+(I80)*Dane!$C$15+(J80)*Dane!$C$16</f>
        <v>101.5</v>
      </c>
      <c r="Q80" s="41">
        <f>H80*Dane!$F$14+I80*Dane!$F$15++J80*Dane!$F$17</f>
        <v>15</v>
      </c>
      <c r="R80" s="41">
        <f>H80*Dane!$H$14+I80*Dane!$H$15+J80*Dane!$H$16+(H80+I80+J80)*Dane!$C$22</f>
        <v>216</v>
      </c>
      <c r="S80" s="15">
        <f t="shared" si="23"/>
        <v>478.56327999999996</v>
      </c>
      <c r="T80" s="14">
        <f>IF(C80="W",S80*Dane!$D$2,S80*Dane!$H$2)</f>
        <v>95.712655999999996</v>
      </c>
      <c r="U80" s="14">
        <f t="shared" si="18"/>
        <v>574.275936</v>
      </c>
      <c r="V80" s="14">
        <f>IF(C80="W",S80*Dane!$C$23,S80*Dane!$C$23)</f>
        <v>0</v>
      </c>
      <c r="W80" s="14">
        <f>IF(C80="W",(S80*Dane!$D$3)-V80,(S80*Dane!$H$3)-V80)</f>
        <v>0</v>
      </c>
      <c r="X80" s="14">
        <f t="shared" si="24"/>
        <v>574.275936</v>
      </c>
      <c r="Y80" s="14">
        <f t="shared" si="19"/>
        <v>57.427593600000002</v>
      </c>
      <c r="Z80" s="16">
        <f t="shared" si="20"/>
        <v>114.8551872</v>
      </c>
      <c r="AA80" s="33">
        <f t="shared" si="21"/>
        <v>631.70352960000002</v>
      </c>
      <c r="AB80" s="33">
        <f t="shared" si="22"/>
        <v>689.13112320000005</v>
      </c>
      <c r="AC80" s="61">
        <v>902.37799999999993</v>
      </c>
      <c r="AD80" s="97">
        <f>AC80*Dane!$D$6</f>
        <v>135.35669999999999</v>
      </c>
      <c r="AE80" s="69">
        <f>AC80*Dane!$D$7</f>
        <v>270.71339999999998</v>
      </c>
      <c r="AF80" s="155">
        <f>AC80*Dane!$D$8</f>
        <v>541.42679999999996</v>
      </c>
      <c r="AG80" s="71"/>
    </row>
    <row r="81" spans="2:33" ht="29.25" customHeight="1">
      <c r="B81" s="10">
        <f t="shared" si="25"/>
        <v>78</v>
      </c>
      <c r="C81" s="10" t="s">
        <v>99</v>
      </c>
      <c r="D81" s="2" t="s">
        <v>1100</v>
      </c>
      <c r="E81" s="2" t="s">
        <v>1082</v>
      </c>
      <c r="F81" s="55"/>
      <c r="G81" s="56" t="s">
        <v>1061</v>
      </c>
      <c r="H81" s="58"/>
      <c r="I81" s="84">
        <v>0.5</v>
      </c>
      <c r="J81" s="84">
        <v>0.5</v>
      </c>
      <c r="K81" s="84"/>
      <c r="L81" s="84"/>
      <c r="M81" s="84"/>
      <c r="N81" s="32">
        <v>38.075894999999996</v>
      </c>
      <c r="O81" s="14">
        <v>0</v>
      </c>
      <c r="P81" s="14">
        <f>(H81)*Dane!$C$14+(I81)*Dane!$C$15+(J81)*Dane!$C$16</f>
        <v>35.5</v>
      </c>
      <c r="Q81" s="41">
        <f>H81*Dane!$F$14+I81*Dane!$F$15++J81*Dane!$F$17</f>
        <v>5</v>
      </c>
      <c r="R81" s="41">
        <f>H81*Dane!$H$14+I81*Dane!$H$15+J81*Dane!$H$16+(H81+I81+J81)*Dane!$C$22</f>
        <v>72</v>
      </c>
      <c r="S81" s="15">
        <f t="shared" si="23"/>
        <v>150.575895</v>
      </c>
      <c r="T81" s="14">
        <f>IF(C81="W",S81*Dane!$D$2,S81*Dane!$H$2)</f>
        <v>30.115179000000001</v>
      </c>
      <c r="U81" s="14">
        <f t="shared" si="18"/>
        <v>180.69107400000001</v>
      </c>
      <c r="V81" s="14">
        <f>IF(C81="W",S81*Dane!$C$23,S81*Dane!$C$23)</f>
        <v>0</v>
      </c>
      <c r="W81" s="14">
        <f>IF(C81="W",(S81*Dane!$D$3)-V81,(S81*Dane!$H$3)-V81)</f>
        <v>0</v>
      </c>
      <c r="X81" s="14">
        <f t="shared" si="24"/>
        <v>180.69107400000001</v>
      </c>
      <c r="Y81" s="14">
        <f t="shared" si="19"/>
        <v>18.069107400000004</v>
      </c>
      <c r="Z81" s="16">
        <f t="shared" si="20"/>
        <v>36.138214800000007</v>
      </c>
      <c r="AA81" s="33">
        <f t="shared" si="21"/>
        <v>198.76018140000002</v>
      </c>
      <c r="AB81" s="33">
        <f t="shared" si="22"/>
        <v>216.82928880000003</v>
      </c>
      <c r="AC81" s="61">
        <v>177.24378059999998</v>
      </c>
      <c r="AD81" s="97">
        <f>AC81*Dane!$D$6</f>
        <v>26.586567089999996</v>
      </c>
      <c r="AE81" s="69">
        <f>AC81*Dane!$D$7</f>
        <v>53.173134179999991</v>
      </c>
      <c r="AF81" s="155">
        <f>AC81*Dane!$D$8</f>
        <v>106.34626835999998</v>
      </c>
      <c r="AG81" s="71"/>
    </row>
    <row r="82" spans="2:33" ht="29.25" customHeight="1">
      <c r="B82" s="10">
        <f t="shared" si="25"/>
        <v>79</v>
      </c>
      <c r="C82" s="10" t="s">
        <v>99</v>
      </c>
      <c r="D82" s="2" t="s">
        <v>1101</v>
      </c>
      <c r="E82" s="2" t="s">
        <v>1056</v>
      </c>
      <c r="F82" s="55"/>
      <c r="G82" s="56" t="s">
        <v>1102</v>
      </c>
      <c r="H82" s="58"/>
      <c r="I82" s="84">
        <v>12</v>
      </c>
      <c r="J82" s="84">
        <v>3</v>
      </c>
      <c r="K82" s="84"/>
      <c r="L82" s="84"/>
      <c r="M82" s="84"/>
      <c r="N82" s="32">
        <v>125.0073</v>
      </c>
      <c r="O82" s="14">
        <v>85</v>
      </c>
      <c r="P82" s="14">
        <f>(H82)*Dane!$C$14+(I82)*Dane!$C$15+(J82)*Dane!$C$16</f>
        <v>510</v>
      </c>
      <c r="Q82" s="41">
        <f>H82*Dane!$F$14+I82*Dane!$F$15++J82*Dane!$F$17</f>
        <v>75</v>
      </c>
      <c r="R82" s="41">
        <f>H82*Dane!$H$14+I82*Dane!$H$15+J82*Dane!$H$16+(H82+I82+J82)*Dane!$C$22</f>
        <v>1080</v>
      </c>
      <c r="S82" s="15">
        <f t="shared" si="23"/>
        <v>1875.0073</v>
      </c>
      <c r="T82" s="14">
        <f>IF(C82="W",S82*Dane!$D$2,S82*Dane!$H$2)</f>
        <v>375.00146000000001</v>
      </c>
      <c r="U82" s="14">
        <f t="shared" si="18"/>
        <v>2250.0087600000002</v>
      </c>
      <c r="V82" s="14">
        <f>IF(C82="W",S82*Dane!$C$23,S82*Dane!$C$23)</f>
        <v>0</v>
      </c>
      <c r="W82" s="14">
        <f>IF(C82="W",(S82*Dane!$D$3)-V82,(S82*Dane!$H$3)-V82)</f>
        <v>0</v>
      </c>
      <c r="X82" s="14">
        <f t="shared" si="24"/>
        <v>2250.0087600000002</v>
      </c>
      <c r="Y82" s="14">
        <f t="shared" si="19"/>
        <v>225.00087600000003</v>
      </c>
      <c r="Z82" s="16">
        <f t="shared" si="20"/>
        <v>450.00175200000007</v>
      </c>
      <c r="AA82" s="33">
        <f t="shared" si="21"/>
        <v>2475.0096360000002</v>
      </c>
      <c r="AB82" s="33">
        <f t="shared" si="22"/>
        <v>2700.0105120000003</v>
      </c>
      <c r="AC82" s="61">
        <v>2796.5982480000002</v>
      </c>
      <c r="AD82" s="97">
        <f>AC82*Dane!$D$6</f>
        <v>419.48973720000004</v>
      </c>
      <c r="AE82" s="69">
        <f>AC82*Dane!$D$7</f>
        <v>838.97947440000007</v>
      </c>
      <c r="AF82" s="155">
        <f>AC82*Dane!$D$8</f>
        <v>1677.9589488000001</v>
      </c>
      <c r="AG82" s="71"/>
    </row>
    <row r="83" spans="2:33" ht="29.25" customHeight="1">
      <c r="B83" s="10">
        <f t="shared" si="25"/>
        <v>80</v>
      </c>
      <c r="C83" s="10" t="s">
        <v>100</v>
      </c>
      <c r="D83" s="2" t="s">
        <v>1104</v>
      </c>
      <c r="E83" s="2" t="s">
        <v>1056</v>
      </c>
      <c r="F83" s="55" t="s">
        <v>1105</v>
      </c>
      <c r="G83" s="56" t="s">
        <v>1106</v>
      </c>
      <c r="H83" s="58"/>
      <c r="I83" s="84">
        <v>0</v>
      </c>
      <c r="J83" s="84">
        <v>0</v>
      </c>
      <c r="K83" s="84"/>
      <c r="L83" s="84"/>
      <c r="M83" s="84"/>
      <c r="N83" s="32">
        <v>206.08087499999999</v>
      </c>
      <c r="O83" s="14">
        <v>0</v>
      </c>
      <c r="P83" s="14">
        <f>(H83)*Dane!$C$14+(I83)*Dane!$C$15+(J83)*Dane!$C$16</f>
        <v>0</v>
      </c>
      <c r="Q83" s="41">
        <f>H83*Dane!$F$14+I83*Dane!$F$15++J83*Dane!$F$17</f>
        <v>0</v>
      </c>
      <c r="R83" s="41">
        <f>H83*Dane!$H$14+I83*Dane!$H$15+J83*Dane!$H$16+(H83+I83+J83)*Dane!$C$22</f>
        <v>0</v>
      </c>
      <c r="S83" s="15">
        <f t="shared" si="23"/>
        <v>206.08087499999999</v>
      </c>
      <c r="T83" s="14">
        <f>IF(C83="W",S83*Dane!$D$2,S83*Dane!$H$2)</f>
        <v>41.216175</v>
      </c>
      <c r="U83" s="14">
        <f t="shared" si="18"/>
        <v>247.29704999999998</v>
      </c>
      <c r="V83" s="14">
        <f>IF(C83="W",S83*Dane!$C$23,S83*Dane!$C$23)</f>
        <v>0</v>
      </c>
      <c r="W83" s="14">
        <f>IF(C83="W",(S83*Dane!$D$3)-V83,(S83*Dane!$H$3)-V83)</f>
        <v>0</v>
      </c>
      <c r="X83" s="14">
        <f t="shared" si="24"/>
        <v>247.29704999999998</v>
      </c>
      <c r="Y83" s="14">
        <f t="shared" si="19"/>
        <v>24.729704999999999</v>
      </c>
      <c r="Z83" s="16">
        <f t="shared" si="20"/>
        <v>49.459409999999998</v>
      </c>
      <c r="AA83" s="33">
        <f t="shared" si="21"/>
        <v>272.02675499999998</v>
      </c>
      <c r="AB83" s="33">
        <f t="shared" si="22"/>
        <v>296.75646</v>
      </c>
      <c r="AC83" s="61">
        <v>507.10399999999998</v>
      </c>
      <c r="AD83" s="97">
        <f>AC83*Dane!$D$6</f>
        <v>76.065599999999989</v>
      </c>
      <c r="AE83" s="69">
        <f>AC83*Dane!$D$7</f>
        <v>152.13119999999998</v>
      </c>
      <c r="AF83" s="155">
        <f>AC83*Dane!$D$8</f>
        <v>304.26239999999996</v>
      </c>
      <c r="AG83" s="71"/>
    </row>
    <row r="84" spans="2:33" ht="29.25" customHeight="1">
      <c r="B84" s="10">
        <f t="shared" si="25"/>
        <v>81</v>
      </c>
      <c r="C84" s="10" t="s">
        <v>100</v>
      </c>
      <c r="D84" s="2" t="s">
        <v>1104</v>
      </c>
      <c r="E84" s="2" t="s">
        <v>1107</v>
      </c>
      <c r="F84" s="55" t="s">
        <v>1108</v>
      </c>
      <c r="G84" s="56" t="s">
        <v>1109</v>
      </c>
      <c r="H84" s="58"/>
      <c r="I84" s="84">
        <v>0</v>
      </c>
      <c r="J84" s="84">
        <v>0</v>
      </c>
      <c r="K84" s="84"/>
      <c r="L84" s="84"/>
      <c r="M84" s="84"/>
      <c r="N84" s="32">
        <v>176.48977499999998</v>
      </c>
      <c r="O84" s="14">
        <v>0</v>
      </c>
      <c r="P84" s="14">
        <f>(H84)*Dane!$C$14+(I84)*Dane!$C$15+(J84)*Dane!$C$16</f>
        <v>0</v>
      </c>
      <c r="Q84" s="41">
        <f>H84*Dane!$F$14+I84*Dane!$F$15++J84*Dane!$F$17</f>
        <v>0</v>
      </c>
      <c r="R84" s="41">
        <f>H84*Dane!$H$14+I84*Dane!$H$15+J84*Dane!$H$16+(H84+I84+J84)*Dane!$C$22</f>
        <v>0</v>
      </c>
      <c r="S84" s="15">
        <f t="shared" si="23"/>
        <v>176.48977499999998</v>
      </c>
      <c r="T84" s="14">
        <f>IF(C84="W",S84*Dane!$D$2,S84*Dane!$H$2)</f>
        <v>35.297954999999995</v>
      </c>
      <c r="U84" s="14">
        <f t="shared" si="18"/>
        <v>211.78772999999998</v>
      </c>
      <c r="V84" s="14">
        <f>IF(C84="W",S84*Dane!$C$23,S84*Dane!$C$23)</f>
        <v>0</v>
      </c>
      <c r="W84" s="14">
        <f>IF(C84="W",(S84*Dane!$D$3)-V84,(S84*Dane!$H$3)-V84)</f>
        <v>0</v>
      </c>
      <c r="X84" s="14">
        <f t="shared" si="24"/>
        <v>211.78772999999998</v>
      </c>
      <c r="Y84" s="14">
        <f t="shared" si="19"/>
        <v>21.178773</v>
      </c>
      <c r="Z84" s="16">
        <f t="shared" si="20"/>
        <v>42.357545999999999</v>
      </c>
      <c r="AA84" s="33">
        <f t="shared" si="21"/>
        <v>232.96650299999999</v>
      </c>
      <c r="AB84" s="33">
        <f t="shared" si="22"/>
        <v>254.14527599999997</v>
      </c>
      <c r="AC84" s="61">
        <v>330.50800000000004</v>
      </c>
      <c r="AD84" s="97">
        <f>AC84*Dane!$D$6</f>
        <v>49.576200000000007</v>
      </c>
      <c r="AE84" s="69">
        <f>AC84*Dane!$D$7</f>
        <v>99.152400000000014</v>
      </c>
      <c r="AF84" s="155">
        <f>AC84*Dane!$D$8</f>
        <v>198.30480000000003</v>
      </c>
      <c r="AG84" s="71"/>
    </row>
    <row r="85" spans="2:33" ht="29.25" customHeight="1">
      <c r="B85" s="10">
        <f t="shared" si="25"/>
        <v>82</v>
      </c>
      <c r="C85" s="10" t="s">
        <v>99</v>
      </c>
      <c r="D85" s="2" t="s">
        <v>1110</v>
      </c>
      <c r="E85" s="2" t="s">
        <v>962</v>
      </c>
      <c r="F85" s="55" t="s">
        <v>1111</v>
      </c>
      <c r="G85" s="56" t="s">
        <v>1112</v>
      </c>
      <c r="H85" s="58"/>
      <c r="I85" s="84">
        <v>0.5</v>
      </c>
      <c r="J85" s="84">
        <v>0.01</v>
      </c>
      <c r="K85" s="84"/>
      <c r="L85" s="84"/>
      <c r="M85" s="84"/>
      <c r="N85" s="32">
        <v>3.2711250000000001</v>
      </c>
      <c r="O85" s="14">
        <v>0</v>
      </c>
      <c r="P85" s="14">
        <f>(H85)*Dane!$C$14+(I85)*Dane!$C$15+(J85)*Dane!$C$16</f>
        <v>16.88</v>
      </c>
      <c r="Q85" s="41">
        <f>H85*Dane!$F$14+I85*Dane!$F$15++J85*Dane!$F$17</f>
        <v>2.5499999999999998</v>
      </c>
      <c r="R85" s="41">
        <f>H85*Dane!$H$14+I85*Dane!$H$15+J85*Dane!$H$16+(H85+I85+J85)*Dane!$C$22</f>
        <v>36.72</v>
      </c>
      <c r="S85" s="15">
        <f t="shared" si="23"/>
        <v>59.421125000000004</v>
      </c>
      <c r="T85" s="14">
        <f>IF(C85="W",S85*Dane!$D$2,S85*Dane!$H$2)</f>
        <v>11.884225000000001</v>
      </c>
      <c r="U85" s="14">
        <f t="shared" si="18"/>
        <v>71.305350000000004</v>
      </c>
      <c r="V85" s="14">
        <f>IF(C85="W",S85*Dane!$C$23,S85*Dane!$C$23)</f>
        <v>0</v>
      </c>
      <c r="W85" s="14">
        <f>IF(C85="W",(S85*Dane!$D$3)-V85,(S85*Dane!$H$3)-V85)</f>
        <v>0</v>
      </c>
      <c r="X85" s="14">
        <f t="shared" si="24"/>
        <v>71.305350000000004</v>
      </c>
      <c r="Y85" s="14">
        <f t="shared" si="19"/>
        <v>7.130535000000001</v>
      </c>
      <c r="Z85" s="16">
        <f t="shared" si="20"/>
        <v>14.261070000000002</v>
      </c>
      <c r="AA85" s="33">
        <f t="shared" si="21"/>
        <v>78.435884999999999</v>
      </c>
      <c r="AB85" s="33">
        <f t="shared" si="22"/>
        <v>85.566420000000008</v>
      </c>
      <c r="AC85" s="61">
        <v>333.26399999999995</v>
      </c>
      <c r="AD85" s="97">
        <f>AC85*Dane!$D$6</f>
        <v>49.989599999999989</v>
      </c>
      <c r="AE85" s="69">
        <f>AC85*Dane!$D$7</f>
        <v>99.979199999999977</v>
      </c>
      <c r="AF85" s="155">
        <f>AC85*Dane!$D$8</f>
        <v>199.95839999999995</v>
      </c>
      <c r="AG85" s="71"/>
    </row>
    <row r="86" spans="2:33" ht="29.25" customHeight="1">
      <c r="B86" s="10">
        <f t="shared" si="25"/>
        <v>83</v>
      </c>
      <c r="C86" s="10" t="s">
        <v>99</v>
      </c>
      <c r="D86" s="2" t="s">
        <v>1113</v>
      </c>
      <c r="E86" s="2" t="s">
        <v>962</v>
      </c>
      <c r="F86" s="55"/>
      <c r="G86" s="56" t="s">
        <v>1114</v>
      </c>
      <c r="H86" s="58"/>
      <c r="I86" s="84">
        <v>0.5</v>
      </c>
      <c r="J86" s="84">
        <v>0</v>
      </c>
      <c r="K86" s="84"/>
      <c r="L86" s="84"/>
      <c r="M86" s="84"/>
      <c r="N86" s="32">
        <v>18.660509999999999</v>
      </c>
      <c r="O86" s="14">
        <v>0</v>
      </c>
      <c r="P86" s="14">
        <f>(H86)*Dane!$C$14+(I86)*Dane!$C$15+(J86)*Dane!$C$16</f>
        <v>16.5</v>
      </c>
      <c r="Q86" s="41">
        <f>H86*Dane!$F$14+I86*Dane!$F$15++J86*Dane!$F$17</f>
        <v>2.5</v>
      </c>
      <c r="R86" s="41">
        <f>H86*Dane!$H$14+I86*Dane!$H$15+J86*Dane!$H$16+(H86+I86+J86)*Dane!$C$22</f>
        <v>36</v>
      </c>
      <c r="S86" s="15">
        <f t="shared" si="23"/>
        <v>73.660510000000002</v>
      </c>
      <c r="T86" s="14">
        <f>IF(C86="W",S86*Dane!$D$2,S86*Dane!$H$2)</f>
        <v>14.732102000000001</v>
      </c>
      <c r="U86" s="14">
        <f t="shared" si="18"/>
        <v>88.392612</v>
      </c>
      <c r="V86" s="14">
        <f>IF(C86="W",S86*Dane!$C$23,S86*Dane!$C$23)</f>
        <v>0</v>
      </c>
      <c r="W86" s="14">
        <f>IF(C86="W",(S86*Dane!$D$3)-V86,(S86*Dane!$H$3)-V86)</f>
        <v>0</v>
      </c>
      <c r="X86" s="14">
        <f t="shared" si="24"/>
        <v>88.392612</v>
      </c>
      <c r="Y86" s="14">
        <f t="shared" si="19"/>
        <v>8.839261200000001</v>
      </c>
      <c r="Z86" s="16">
        <f t="shared" si="20"/>
        <v>17.678522400000002</v>
      </c>
      <c r="AA86" s="33">
        <f t="shared" si="21"/>
        <v>97.231873199999995</v>
      </c>
      <c r="AB86" s="33">
        <f t="shared" si="22"/>
        <v>106.07113440000001</v>
      </c>
      <c r="AC86" s="61">
        <v>156.88</v>
      </c>
      <c r="AD86" s="97">
        <f>AC86*Dane!$D$6</f>
        <v>23.532</v>
      </c>
      <c r="AE86" s="69">
        <f>AC86*Dane!$D$7</f>
        <v>47.064</v>
      </c>
      <c r="AF86" s="155">
        <f>AC86*Dane!$D$8</f>
        <v>94.128</v>
      </c>
      <c r="AG86" s="71"/>
    </row>
    <row r="87" spans="2:33" ht="29.25" customHeight="1">
      <c r="B87" s="10">
        <f t="shared" si="25"/>
        <v>84</v>
      </c>
      <c r="C87" s="10" t="s">
        <v>99</v>
      </c>
      <c r="D87" s="2" t="s">
        <v>1115</v>
      </c>
      <c r="E87" s="2" t="s">
        <v>962</v>
      </c>
      <c r="F87" s="55"/>
      <c r="G87" s="56" t="s">
        <v>1116</v>
      </c>
      <c r="H87" s="58"/>
      <c r="I87" s="84">
        <v>1</v>
      </c>
      <c r="J87" s="84">
        <v>0</v>
      </c>
      <c r="K87" s="84"/>
      <c r="L87" s="84"/>
      <c r="M87" s="84"/>
      <c r="N87" s="32">
        <v>53.737034999999999</v>
      </c>
      <c r="O87" s="14">
        <v>0</v>
      </c>
      <c r="P87" s="14">
        <f>(H87)*Dane!$C$14+(I87)*Dane!$C$15+(J87)*Dane!$C$16</f>
        <v>33</v>
      </c>
      <c r="Q87" s="41">
        <f>H87*Dane!$F$14+I87*Dane!$F$15++J87*Dane!$F$17</f>
        <v>5</v>
      </c>
      <c r="R87" s="41">
        <f>H87*Dane!$H$14+I87*Dane!$H$15+J87*Dane!$H$16+(H87+I87+J87)*Dane!$C$22</f>
        <v>72</v>
      </c>
      <c r="S87" s="15">
        <f t="shared" si="23"/>
        <v>163.73703499999999</v>
      </c>
      <c r="T87" s="14">
        <f>IF(C87="W",S87*Dane!$D$2,S87*Dane!$H$2)</f>
        <v>32.747407000000003</v>
      </c>
      <c r="U87" s="14">
        <f t="shared" si="18"/>
        <v>196.484442</v>
      </c>
      <c r="V87" s="14">
        <f>IF(C87="W",S87*Dane!$C$23,S87*Dane!$C$23)</f>
        <v>0</v>
      </c>
      <c r="W87" s="14">
        <f>IF(C87="W",(S87*Dane!$D$3)-V87,(S87*Dane!$H$3)-V87)</f>
        <v>0</v>
      </c>
      <c r="X87" s="14">
        <f t="shared" si="24"/>
        <v>196.484442</v>
      </c>
      <c r="Y87" s="14">
        <f t="shared" si="19"/>
        <v>19.6484442</v>
      </c>
      <c r="Z87" s="16">
        <f t="shared" si="20"/>
        <v>39.2968884</v>
      </c>
      <c r="AA87" s="33">
        <f t="shared" si="21"/>
        <v>216.1328862</v>
      </c>
      <c r="AB87" s="33">
        <f t="shared" si="22"/>
        <v>235.7813304</v>
      </c>
      <c r="AC87" s="61">
        <v>347.15</v>
      </c>
      <c r="AD87" s="97">
        <f>AC87*Dane!$D$6</f>
        <v>52.072499999999998</v>
      </c>
      <c r="AE87" s="69">
        <f>AC87*Dane!$D$7</f>
        <v>104.145</v>
      </c>
      <c r="AF87" s="155">
        <f>AC87*Dane!$D$8</f>
        <v>208.29</v>
      </c>
      <c r="AG87" s="71"/>
    </row>
    <row r="88" spans="2:33" ht="29.25" customHeight="1">
      <c r="B88" s="10">
        <f t="shared" si="25"/>
        <v>85</v>
      </c>
      <c r="C88" s="10" t="s">
        <v>99</v>
      </c>
      <c r="D88" s="2" t="s">
        <v>1117</v>
      </c>
      <c r="E88" s="2" t="s">
        <v>1092</v>
      </c>
      <c r="F88" s="55"/>
      <c r="G88" s="56" t="s">
        <v>1118</v>
      </c>
      <c r="H88" s="58"/>
      <c r="I88" s="84">
        <v>0.5</v>
      </c>
      <c r="J88" s="84">
        <v>0</v>
      </c>
      <c r="K88" s="84"/>
      <c r="L88" s="84"/>
      <c r="M88" s="84"/>
      <c r="N88" s="32">
        <v>57.360435000000003</v>
      </c>
      <c r="O88" s="14">
        <v>0</v>
      </c>
      <c r="P88" s="14">
        <f>(H88)*Dane!$C$14+(I88)*Dane!$C$15+(J88)*Dane!$C$16</f>
        <v>16.5</v>
      </c>
      <c r="Q88" s="41">
        <f>H88*Dane!$F$14+I88*Dane!$F$15++J88*Dane!$F$17</f>
        <v>2.5</v>
      </c>
      <c r="R88" s="41">
        <f>H88*Dane!$H$14+I88*Dane!$H$15+J88*Dane!$H$16+(H88+I88+J88)*Dane!$C$22</f>
        <v>36</v>
      </c>
      <c r="S88" s="15">
        <f t="shared" si="23"/>
        <v>112.360435</v>
      </c>
      <c r="T88" s="14">
        <f>IF(C88="W",S88*Dane!$D$2,S88*Dane!$H$2)</f>
        <v>22.472087000000002</v>
      </c>
      <c r="U88" s="14">
        <f t="shared" si="18"/>
        <v>134.83252199999998</v>
      </c>
      <c r="V88" s="14">
        <f>IF(C88="W",S88*Dane!$C$23,S88*Dane!$C$23)</f>
        <v>0</v>
      </c>
      <c r="W88" s="14">
        <f>IF(C88="W",(S88*Dane!$D$3)-V88,(S88*Dane!$H$3)-V88)</f>
        <v>0</v>
      </c>
      <c r="X88" s="14">
        <f t="shared" si="24"/>
        <v>134.83252199999998</v>
      </c>
      <c r="Y88" s="14">
        <f t="shared" si="19"/>
        <v>13.483252199999999</v>
      </c>
      <c r="Z88" s="16">
        <f t="shared" si="20"/>
        <v>26.966504399999998</v>
      </c>
      <c r="AA88" s="33">
        <f t="shared" si="21"/>
        <v>148.31577419999999</v>
      </c>
      <c r="AB88" s="33">
        <f t="shared" si="22"/>
        <v>161.79902639999997</v>
      </c>
      <c r="AC88" s="61">
        <v>247.61599999999999</v>
      </c>
      <c r="AD88" s="97">
        <f>AC88*Dane!$D$6</f>
        <v>37.142399999999995</v>
      </c>
      <c r="AE88" s="69">
        <f>AC88*Dane!$D$7</f>
        <v>74.28479999999999</v>
      </c>
      <c r="AF88" s="155">
        <f>AC88*Dane!$D$8</f>
        <v>148.56959999999998</v>
      </c>
      <c r="AG88" s="71"/>
    </row>
    <row r="89" spans="2:33" ht="29.25" customHeight="1">
      <c r="B89" s="10">
        <f t="shared" si="25"/>
        <v>86</v>
      </c>
      <c r="C89" s="10" t="s">
        <v>99</v>
      </c>
      <c r="D89" s="2" t="s">
        <v>1119</v>
      </c>
      <c r="E89" s="2" t="s">
        <v>1092</v>
      </c>
      <c r="F89" s="55" t="s">
        <v>1120</v>
      </c>
      <c r="G89" s="56" t="s">
        <v>1121</v>
      </c>
      <c r="H89" s="58"/>
      <c r="I89" s="84">
        <v>1.2</v>
      </c>
      <c r="J89" s="84">
        <v>0.05</v>
      </c>
      <c r="K89" s="84"/>
      <c r="L89" s="84"/>
      <c r="M89" s="84"/>
      <c r="N89" s="32">
        <v>53.404890000000002</v>
      </c>
      <c r="O89" s="14">
        <v>0</v>
      </c>
      <c r="P89" s="14">
        <f>(H89)*Dane!$C$14+(I89)*Dane!$C$15+(J89)*Dane!$C$16</f>
        <v>41.5</v>
      </c>
      <c r="Q89" s="41">
        <f>H89*Dane!$F$14+I89*Dane!$F$15++J89*Dane!$F$17</f>
        <v>6.25</v>
      </c>
      <c r="R89" s="41">
        <f>H89*Dane!$H$14+I89*Dane!$H$15+J89*Dane!$H$16+(H89+I89+J89)*Dane!$C$22</f>
        <v>90</v>
      </c>
      <c r="S89" s="15">
        <f t="shared" si="23"/>
        <v>191.15488999999999</v>
      </c>
      <c r="T89" s="14">
        <f>IF(C89="W",S89*Dane!$D$2,S89*Dane!$H$2)</f>
        <v>38.230978</v>
      </c>
      <c r="U89" s="14">
        <f t="shared" si="18"/>
        <v>229.38586799999999</v>
      </c>
      <c r="V89" s="14">
        <f>IF(C89="W",S89*Dane!$C$23,S89*Dane!$C$23)</f>
        <v>0</v>
      </c>
      <c r="W89" s="14">
        <f>IF(C89="W",(S89*Dane!$D$3)-V89,(S89*Dane!$H$3)-V89)</f>
        <v>0</v>
      </c>
      <c r="X89" s="14">
        <f t="shared" si="24"/>
        <v>229.38586799999999</v>
      </c>
      <c r="Y89" s="14">
        <f t="shared" si="19"/>
        <v>22.938586799999999</v>
      </c>
      <c r="Z89" s="16">
        <f t="shared" si="20"/>
        <v>45.877173599999999</v>
      </c>
      <c r="AA89" s="33">
        <f t="shared" si="21"/>
        <v>252.32445479999998</v>
      </c>
      <c r="AB89" s="33">
        <f t="shared" si="22"/>
        <v>275.26304160000001</v>
      </c>
      <c r="AC89" s="61">
        <v>333.26399999999995</v>
      </c>
      <c r="AD89" s="97">
        <f>AC89*Dane!$D$6</f>
        <v>49.989599999999989</v>
      </c>
      <c r="AE89" s="69">
        <f>AC89*Dane!$D$7</f>
        <v>99.979199999999977</v>
      </c>
      <c r="AF89" s="155">
        <f>AC89*Dane!$D$8</f>
        <v>199.95839999999995</v>
      </c>
      <c r="AG89" s="71"/>
    </row>
    <row r="90" spans="2:33" ht="29.25" customHeight="1">
      <c r="B90" s="10">
        <f t="shared" si="25"/>
        <v>87</v>
      </c>
      <c r="C90" s="10" t="s">
        <v>99</v>
      </c>
      <c r="D90" s="2" t="s">
        <v>1122</v>
      </c>
      <c r="E90" s="2" t="s">
        <v>962</v>
      </c>
      <c r="F90" s="55"/>
      <c r="G90" s="56" t="s">
        <v>1123</v>
      </c>
      <c r="H90" s="58"/>
      <c r="I90" s="84">
        <v>1</v>
      </c>
      <c r="J90" s="84">
        <v>0.5</v>
      </c>
      <c r="K90" s="84"/>
      <c r="L90" s="84"/>
      <c r="M90" s="84"/>
      <c r="N90" s="32">
        <v>117.60952499999999</v>
      </c>
      <c r="O90" s="14">
        <v>0</v>
      </c>
      <c r="P90" s="14">
        <f>(H90)*Dane!$C$14+(I90)*Dane!$C$15+(J90)*Dane!$C$16</f>
        <v>52</v>
      </c>
      <c r="Q90" s="41">
        <f>H90*Dane!$F$14+I90*Dane!$F$15++J90*Dane!$F$17</f>
        <v>7.5</v>
      </c>
      <c r="R90" s="41">
        <f>H90*Dane!$H$14+I90*Dane!$H$15+J90*Dane!$H$16+(H90+I90+J90)*Dane!$C$22</f>
        <v>108</v>
      </c>
      <c r="S90" s="15">
        <f t="shared" si="23"/>
        <v>285.10952499999996</v>
      </c>
      <c r="T90" s="14">
        <f>IF(C90="W",S90*Dane!$D$2,S90*Dane!$H$2)</f>
        <v>57.021904999999997</v>
      </c>
      <c r="U90" s="14">
        <f t="shared" si="18"/>
        <v>342.13142999999997</v>
      </c>
      <c r="V90" s="14">
        <f>IF(C90="W",S90*Dane!$C$23,S90*Dane!$C$23)</f>
        <v>0</v>
      </c>
      <c r="W90" s="14">
        <f>IF(C90="W",(S90*Dane!$D$3)-V90,(S90*Dane!$H$3)-V90)</f>
        <v>0</v>
      </c>
      <c r="X90" s="14">
        <f t="shared" si="24"/>
        <v>342.13142999999997</v>
      </c>
      <c r="Y90" s="14">
        <f t="shared" si="19"/>
        <v>34.213142999999995</v>
      </c>
      <c r="Z90" s="16">
        <f t="shared" si="20"/>
        <v>68.42628599999999</v>
      </c>
      <c r="AA90" s="33">
        <f t="shared" si="21"/>
        <v>376.34457299999997</v>
      </c>
      <c r="AB90" s="33">
        <f t="shared" si="22"/>
        <v>410.55771599999997</v>
      </c>
      <c r="AC90" s="61">
        <v>550.88200000000006</v>
      </c>
      <c r="AD90" s="97">
        <f>AC90*Dane!$D$6</f>
        <v>82.632300000000001</v>
      </c>
      <c r="AE90" s="69">
        <f>AC90*Dane!$D$7</f>
        <v>165.2646</v>
      </c>
      <c r="AF90" s="155">
        <f>AC90*Dane!$D$8</f>
        <v>330.5292</v>
      </c>
      <c r="AG90" s="71"/>
    </row>
    <row r="91" spans="2:33" ht="29.25" customHeight="1">
      <c r="B91" s="10">
        <f t="shared" si="25"/>
        <v>88</v>
      </c>
      <c r="C91" s="10" t="s">
        <v>99</v>
      </c>
      <c r="D91" s="2" t="s">
        <v>1124</v>
      </c>
      <c r="E91" s="2" t="s">
        <v>962</v>
      </c>
      <c r="F91" s="55"/>
      <c r="G91" s="56" t="s">
        <v>1125</v>
      </c>
      <c r="H91" s="58"/>
      <c r="I91" s="84">
        <v>0.5</v>
      </c>
      <c r="J91" s="84">
        <v>0.5</v>
      </c>
      <c r="K91" s="84"/>
      <c r="L91" s="84"/>
      <c r="M91" s="84"/>
      <c r="N91" s="32">
        <v>86.025554999999997</v>
      </c>
      <c r="O91" s="14">
        <v>0</v>
      </c>
      <c r="P91" s="14">
        <f>(H91)*Dane!$C$14+(I91)*Dane!$C$15+(J91)*Dane!$C$16</f>
        <v>35.5</v>
      </c>
      <c r="Q91" s="41">
        <f>H91*Dane!$F$14+I91*Dane!$F$15++J91*Dane!$F$17</f>
        <v>5</v>
      </c>
      <c r="R91" s="41">
        <f>H91*Dane!$H$14+I91*Dane!$H$15+J91*Dane!$H$16+(H91+I91+J91)*Dane!$C$22</f>
        <v>72</v>
      </c>
      <c r="S91" s="15">
        <f t="shared" si="23"/>
        <v>198.525555</v>
      </c>
      <c r="T91" s="14">
        <f>IF(C91="W",S91*Dane!$D$2,S91*Dane!$H$2)</f>
        <v>39.705111000000002</v>
      </c>
      <c r="U91" s="14">
        <f t="shared" si="18"/>
        <v>238.23066599999999</v>
      </c>
      <c r="V91" s="14">
        <f>IF(C91="W",S91*Dane!$C$23,S91*Dane!$C$23)</f>
        <v>0</v>
      </c>
      <c r="W91" s="14">
        <f>IF(C91="W",(S91*Dane!$D$3)-V91,(S91*Dane!$H$3)-V91)</f>
        <v>0</v>
      </c>
      <c r="X91" s="14">
        <f t="shared" si="24"/>
        <v>238.23066599999999</v>
      </c>
      <c r="Y91" s="14">
        <f t="shared" si="19"/>
        <v>23.823066600000001</v>
      </c>
      <c r="Z91" s="16">
        <f t="shared" si="20"/>
        <v>47.646133200000001</v>
      </c>
      <c r="AA91" s="33">
        <f t="shared" si="21"/>
        <v>262.05373259999999</v>
      </c>
      <c r="AB91" s="33">
        <f t="shared" si="22"/>
        <v>285.87679919999999</v>
      </c>
      <c r="AC91" s="61">
        <v>391.14</v>
      </c>
      <c r="AD91" s="97">
        <f>AC91*Dane!$D$6</f>
        <v>58.670999999999992</v>
      </c>
      <c r="AE91" s="69">
        <f>AC91*Dane!$D$7</f>
        <v>117.34199999999998</v>
      </c>
      <c r="AF91" s="155">
        <f>AC91*Dane!$D$8</f>
        <v>234.68399999999997</v>
      </c>
      <c r="AG91" s="71"/>
    </row>
    <row r="92" spans="2:33" ht="29.25" customHeight="1">
      <c r="B92" s="10">
        <f t="shared" si="25"/>
        <v>89</v>
      </c>
      <c r="C92" s="10" t="s">
        <v>99</v>
      </c>
      <c r="D92" s="2" t="s">
        <v>1126</v>
      </c>
      <c r="E92" s="2" t="s">
        <v>962</v>
      </c>
      <c r="F92" s="55"/>
      <c r="G92" s="56" t="s">
        <v>1127</v>
      </c>
      <c r="H92" s="58"/>
      <c r="I92" s="84">
        <v>2</v>
      </c>
      <c r="J92" s="84">
        <v>1</v>
      </c>
      <c r="K92" s="84"/>
      <c r="L92" s="84"/>
      <c r="M92" s="84"/>
      <c r="N92" s="32">
        <v>55.015289999999993</v>
      </c>
      <c r="O92" s="14">
        <v>0</v>
      </c>
      <c r="P92" s="14">
        <f>(H92)*Dane!$C$14+(I92)*Dane!$C$15+(J92)*Dane!$C$16</f>
        <v>104</v>
      </c>
      <c r="Q92" s="41">
        <f>H92*Dane!$F$14+I92*Dane!$F$15++J92*Dane!$F$17</f>
        <v>15</v>
      </c>
      <c r="R92" s="41">
        <f>H92*Dane!$H$14+I92*Dane!$H$15+J92*Dane!$H$16+(H92+I92+J92)*Dane!$C$22</f>
        <v>216</v>
      </c>
      <c r="S92" s="15">
        <f t="shared" si="23"/>
        <v>390.01528999999999</v>
      </c>
      <c r="T92" s="14">
        <f>IF(C92="W",S92*Dane!$D$2,S92*Dane!$H$2)</f>
        <v>78.00305800000001</v>
      </c>
      <c r="U92" s="14">
        <f t="shared" si="18"/>
        <v>468.018348</v>
      </c>
      <c r="V92" s="14">
        <f>IF(C92="W",S92*Dane!$C$23,S92*Dane!$C$23)</f>
        <v>0</v>
      </c>
      <c r="W92" s="14">
        <f>IF(C92="W",(S92*Dane!$D$3)-V92,(S92*Dane!$H$3)-V92)</f>
        <v>0</v>
      </c>
      <c r="X92" s="14">
        <f t="shared" si="24"/>
        <v>468.018348</v>
      </c>
      <c r="Y92" s="14">
        <f t="shared" si="19"/>
        <v>46.801834800000002</v>
      </c>
      <c r="Z92" s="16">
        <f t="shared" si="20"/>
        <v>93.603669600000003</v>
      </c>
      <c r="AA92" s="33">
        <f t="shared" si="21"/>
        <v>514.8201828</v>
      </c>
      <c r="AB92" s="33">
        <f t="shared" si="22"/>
        <v>561.62201760000005</v>
      </c>
      <c r="AC92" s="61">
        <v>535.07173139999998</v>
      </c>
      <c r="AD92" s="97">
        <f>AC92*Dane!$D$6</f>
        <v>80.260759709999988</v>
      </c>
      <c r="AE92" s="69">
        <f>AC92*Dane!$D$7</f>
        <v>160.52151941999998</v>
      </c>
      <c r="AF92" s="155">
        <f>AC92*Dane!$D$8</f>
        <v>321.04303883999995</v>
      </c>
      <c r="AG92" s="71"/>
    </row>
    <row r="93" spans="2:33" ht="29.25" customHeight="1">
      <c r="B93" s="10">
        <f t="shared" si="25"/>
        <v>90</v>
      </c>
      <c r="C93" s="10" t="s">
        <v>99</v>
      </c>
      <c r="D93" s="2" t="s">
        <v>1128</v>
      </c>
      <c r="E93" s="2" t="s">
        <v>962</v>
      </c>
      <c r="F93" s="55"/>
      <c r="G93" s="56" t="s">
        <v>1129</v>
      </c>
      <c r="H93" s="58"/>
      <c r="I93" s="84">
        <v>2.5</v>
      </c>
      <c r="J93" s="84">
        <v>0.5</v>
      </c>
      <c r="K93" s="84"/>
      <c r="L93" s="84"/>
      <c r="M93" s="84"/>
      <c r="N93" s="32">
        <v>75.014444999999995</v>
      </c>
      <c r="O93" s="14">
        <v>0</v>
      </c>
      <c r="P93" s="14">
        <f>(H93)*Dane!$C$14+(I93)*Dane!$C$15+(J93)*Dane!$C$16</f>
        <v>101.5</v>
      </c>
      <c r="Q93" s="41">
        <f>H93*Dane!$F$14+I93*Dane!$F$15++J93*Dane!$F$17</f>
        <v>15</v>
      </c>
      <c r="R93" s="41">
        <f>H93*Dane!$H$14+I93*Dane!$H$15+J93*Dane!$H$16+(H93+I93+J93)*Dane!$C$22</f>
        <v>216</v>
      </c>
      <c r="S93" s="15">
        <f t="shared" si="23"/>
        <v>407.51444500000002</v>
      </c>
      <c r="T93" s="14">
        <f>IF(C93="W",S93*Dane!$D$2,S93*Dane!$H$2)</f>
        <v>81.50288900000001</v>
      </c>
      <c r="U93" s="14">
        <f t="shared" si="18"/>
        <v>489.01733400000001</v>
      </c>
      <c r="V93" s="14">
        <f>IF(C93="W",S93*Dane!$C$23,S93*Dane!$C$23)</f>
        <v>0</v>
      </c>
      <c r="W93" s="14">
        <f>IF(C93="W",(S93*Dane!$D$3)-V93,(S93*Dane!$H$3)-V93)</f>
        <v>0</v>
      </c>
      <c r="X93" s="14">
        <f t="shared" si="24"/>
        <v>489.01733400000001</v>
      </c>
      <c r="Y93" s="14">
        <f t="shared" si="19"/>
        <v>48.901733400000005</v>
      </c>
      <c r="Z93" s="16">
        <f t="shared" si="20"/>
        <v>97.80346680000001</v>
      </c>
      <c r="AA93" s="33">
        <f t="shared" si="21"/>
        <v>537.91906740000002</v>
      </c>
      <c r="AB93" s="33">
        <f t="shared" si="22"/>
        <v>586.82080080000003</v>
      </c>
      <c r="AC93" s="61">
        <v>626.89482839999994</v>
      </c>
      <c r="AD93" s="97">
        <f>AC93*Dane!$D$6</f>
        <v>94.034224259999988</v>
      </c>
      <c r="AE93" s="69">
        <f>AC93*Dane!$D$7</f>
        <v>188.06844851999998</v>
      </c>
      <c r="AF93" s="155">
        <f>AC93*Dane!$D$8</f>
        <v>376.13689703999995</v>
      </c>
      <c r="AG93" s="71"/>
    </row>
    <row r="94" spans="2:33" ht="29.25" customHeight="1">
      <c r="B94" s="10">
        <f t="shared" si="25"/>
        <v>91</v>
      </c>
      <c r="C94" s="10" t="s">
        <v>99</v>
      </c>
      <c r="D94" s="2" t="s">
        <v>1128</v>
      </c>
      <c r="E94" s="2" t="s">
        <v>1130</v>
      </c>
      <c r="F94" s="55"/>
      <c r="G94" s="56" t="s">
        <v>1131</v>
      </c>
      <c r="H94" s="58"/>
      <c r="I94" s="84">
        <v>1</v>
      </c>
      <c r="J94" s="84">
        <v>0</v>
      </c>
      <c r="K94" s="84"/>
      <c r="L94" s="84"/>
      <c r="M94" s="84"/>
      <c r="N94" s="32">
        <v>37.139849999999996</v>
      </c>
      <c r="O94" s="14">
        <v>0</v>
      </c>
      <c r="P94" s="14">
        <f>(H94)*Dane!$C$14+(I94)*Dane!$C$15+(J94)*Dane!$C$16</f>
        <v>33</v>
      </c>
      <c r="Q94" s="41">
        <f>H94*Dane!$F$14+I94*Dane!$F$15++J94*Dane!$F$17</f>
        <v>5</v>
      </c>
      <c r="R94" s="41">
        <f>H94*Dane!$H$14+I94*Dane!$H$15+J94*Dane!$H$16+(H94+I94+J94)*Dane!$C$22</f>
        <v>72</v>
      </c>
      <c r="S94" s="15">
        <f t="shared" si="23"/>
        <v>147.13985</v>
      </c>
      <c r="T94" s="14">
        <f>IF(C94="W",S94*Dane!$D$2,S94*Dane!$H$2)</f>
        <v>29.427970000000002</v>
      </c>
      <c r="U94" s="14">
        <f t="shared" si="18"/>
        <v>176.56781999999998</v>
      </c>
      <c r="V94" s="14">
        <f>IF(C94="W",S94*Dane!$C$23,S94*Dane!$C$23)</f>
        <v>0</v>
      </c>
      <c r="W94" s="14">
        <f>IF(C94="W",(S94*Dane!$D$3)-V94,(S94*Dane!$H$3)-V94)</f>
        <v>0</v>
      </c>
      <c r="X94" s="14">
        <f t="shared" si="24"/>
        <v>176.56781999999998</v>
      </c>
      <c r="Y94" s="14">
        <f t="shared" si="19"/>
        <v>17.656782</v>
      </c>
      <c r="Z94" s="16">
        <f t="shared" si="20"/>
        <v>35.313564</v>
      </c>
      <c r="AA94" s="33">
        <f t="shared" si="21"/>
        <v>194.22460199999998</v>
      </c>
      <c r="AB94" s="33">
        <f t="shared" si="22"/>
        <v>211.88138399999997</v>
      </c>
      <c r="AC94" s="61">
        <v>236.8516788</v>
      </c>
      <c r="AD94" s="97">
        <f>AC94*Dane!$D$6</f>
        <v>35.527751819999999</v>
      </c>
      <c r="AE94" s="69">
        <f>AC94*Dane!$D$7</f>
        <v>71.055503639999998</v>
      </c>
      <c r="AF94" s="155">
        <f>AC94*Dane!$D$8</f>
        <v>142.11100728</v>
      </c>
      <c r="AG94" s="71"/>
    </row>
    <row r="95" spans="2:33" ht="29.25" customHeight="1">
      <c r="B95" s="10">
        <f t="shared" si="25"/>
        <v>92</v>
      </c>
      <c r="C95" s="10" t="s">
        <v>99</v>
      </c>
      <c r="D95" s="2" t="s">
        <v>1132</v>
      </c>
      <c r="E95" s="2" t="s">
        <v>1133</v>
      </c>
      <c r="F95" s="55"/>
      <c r="G95" s="56" t="s">
        <v>1134</v>
      </c>
      <c r="H95" s="58"/>
      <c r="I95" s="84">
        <v>1.5</v>
      </c>
      <c r="J95" s="84">
        <v>0</v>
      </c>
      <c r="K95" s="84"/>
      <c r="L95" s="84"/>
      <c r="M95" s="84"/>
      <c r="N95" s="32">
        <v>336.97620000000001</v>
      </c>
      <c r="O95" s="14">
        <v>0</v>
      </c>
      <c r="P95" s="14">
        <f>(H95)*Dane!$C$14+(I95)*Dane!$C$15+(J95)*Dane!$C$16</f>
        <v>49.5</v>
      </c>
      <c r="Q95" s="41">
        <f>H95*Dane!$F$14+I95*Dane!$F$15++J95*Dane!$F$17</f>
        <v>7.5</v>
      </c>
      <c r="R95" s="41">
        <f>H95*Dane!$H$14+I95*Dane!$H$15+J95*Dane!$H$16+(H95+I95+J95)*Dane!$C$22</f>
        <v>108</v>
      </c>
      <c r="S95" s="15">
        <f t="shared" si="23"/>
        <v>501.97620000000001</v>
      </c>
      <c r="T95" s="14">
        <f>IF(C95="W",S95*Dane!$D$2,S95*Dane!$H$2)</f>
        <v>100.39524</v>
      </c>
      <c r="U95" s="14">
        <f t="shared" si="18"/>
        <v>602.37144000000001</v>
      </c>
      <c r="V95" s="14">
        <f>IF(C95="W",S95*Dane!$C$23,S95*Dane!$C$23)</f>
        <v>0</v>
      </c>
      <c r="W95" s="14">
        <f>IF(C95="W",(S95*Dane!$D$3)-V95,(S95*Dane!$H$3)-V95)</f>
        <v>0</v>
      </c>
      <c r="X95" s="14">
        <f t="shared" si="24"/>
        <v>602.37144000000001</v>
      </c>
      <c r="Y95" s="14">
        <f t="shared" si="19"/>
        <v>60.237144000000001</v>
      </c>
      <c r="Z95" s="16">
        <f t="shared" si="20"/>
        <v>120.474288</v>
      </c>
      <c r="AA95" s="33">
        <f t="shared" si="21"/>
        <v>662.60858400000006</v>
      </c>
      <c r="AB95" s="33">
        <f t="shared" si="22"/>
        <v>722.84572800000001</v>
      </c>
      <c r="AC95" s="61">
        <v>1348.2140000000002</v>
      </c>
      <c r="AD95" s="97">
        <f>AC95*Dane!$D$6</f>
        <v>202.23210000000003</v>
      </c>
      <c r="AE95" s="69">
        <f>AC95*Dane!$D$7</f>
        <v>404.46420000000006</v>
      </c>
      <c r="AF95" s="155">
        <f>AC95*Dane!$D$8</f>
        <v>808.92840000000012</v>
      </c>
      <c r="AG95" s="71"/>
    </row>
    <row r="96" spans="2:33" ht="29.25" customHeight="1">
      <c r="B96" s="10">
        <f t="shared" si="25"/>
        <v>93</v>
      </c>
      <c r="C96" s="10" t="s">
        <v>99</v>
      </c>
      <c r="D96" s="2" t="s">
        <v>1128</v>
      </c>
      <c r="E96" s="2" t="s">
        <v>1022</v>
      </c>
      <c r="F96" s="55" t="s">
        <v>1135</v>
      </c>
      <c r="G96" s="56" t="s">
        <v>1136</v>
      </c>
      <c r="H96" s="58"/>
      <c r="I96" s="84">
        <v>1.5</v>
      </c>
      <c r="J96" s="84">
        <v>0.1</v>
      </c>
      <c r="K96" s="84"/>
      <c r="L96" s="84"/>
      <c r="M96" s="84"/>
      <c r="N96" s="32">
        <v>379.64173499999998</v>
      </c>
      <c r="O96" s="14">
        <v>0</v>
      </c>
      <c r="P96" s="14">
        <f>(H96)*Dane!$C$14+(I96)*Dane!$C$15+(J96)*Dane!$C$16</f>
        <v>53.3</v>
      </c>
      <c r="Q96" s="41">
        <f>H96*Dane!$F$14+I96*Dane!$F$15++J96*Dane!$F$17</f>
        <v>8</v>
      </c>
      <c r="R96" s="41">
        <f>H96*Dane!$H$14+I96*Dane!$H$15+J96*Dane!$H$16+(H96+I96+J96)*Dane!$C$22</f>
        <v>115.2</v>
      </c>
      <c r="S96" s="15">
        <f t="shared" si="23"/>
        <v>556.14173500000004</v>
      </c>
      <c r="T96" s="14">
        <f>IF(C96="W",S96*Dane!$D$2,S96*Dane!$H$2)</f>
        <v>111.22834700000001</v>
      </c>
      <c r="U96" s="14">
        <f t="shared" si="18"/>
        <v>667.37008200000002</v>
      </c>
      <c r="V96" s="14">
        <f>IF(C96="W",S96*Dane!$C$23,S96*Dane!$C$23)</f>
        <v>0</v>
      </c>
      <c r="W96" s="14">
        <f>IF(C96="W",(S96*Dane!$D$3)-V96,(S96*Dane!$H$3)-V96)</f>
        <v>0</v>
      </c>
      <c r="X96" s="14">
        <f t="shared" si="24"/>
        <v>667.37008200000002</v>
      </c>
      <c r="Y96" s="14">
        <f t="shared" si="19"/>
        <v>66.737008200000005</v>
      </c>
      <c r="Z96" s="16">
        <f t="shared" si="20"/>
        <v>133.47401640000001</v>
      </c>
      <c r="AA96" s="33">
        <f t="shared" si="21"/>
        <v>734.10709020000002</v>
      </c>
      <c r="AB96" s="33">
        <f t="shared" si="22"/>
        <v>800.84409840000001</v>
      </c>
      <c r="AC96" s="61">
        <v>1003.82</v>
      </c>
      <c r="AD96" s="97">
        <f>AC96*Dane!$D$6</f>
        <v>150.57300000000001</v>
      </c>
      <c r="AE96" s="69">
        <f>AC96*Dane!$D$7</f>
        <v>301.14600000000002</v>
      </c>
      <c r="AF96" s="155">
        <f>AC96*Dane!$D$8</f>
        <v>602.29200000000003</v>
      </c>
      <c r="AG96" s="71"/>
    </row>
    <row r="97" spans="2:33" ht="29.25" customHeight="1">
      <c r="B97" s="10">
        <f t="shared" si="25"/>
        <v>94</v>
      </c>
      <c r="C97" s="10" t="s">
        <v>99</v>
      </c>
      <c r="D97" s="2" t="s">
        <v>1137</v>
      </c>
      <c r="E97" s="2" t="s">
        <v>1138</v>
      </c>
      <c r="F97" s="55" t="s">
        <v>1139</v>
      </c>
      <c r="G97" s="56" t="s">
        <v>1140</v>
      </c>
      <c r="H97" s="58"/>
      <c r="I97" s="84">
        <v>0.4</v>
      </c>
      <c r="J97" s="84">
        <v>0</v>
      </c>
      <c r="K97" s="84"/>
      <c r="L97" s="84"/>
      <c r="M97" s="84"/>
      <c r="N97" s="32">
        <v>39.505125</v>
      </c>
      <c r="O97" s="14">
        <v>0</v>
      </c>
      <c r="P97" s="14">
        <f>(H97)*Dane!$C$14+(I97)*Dane!$C$15+(J97)*Dane!$C$16</f>
        <v>13.200000000000001</v>
      </c>
      <c r="Q97" s="41">
        <f>H97*Dane!$F$14+I97*Dane!$F$15++J97*Dane!$F$17</f>
        <v>2</v>
      </c>
      <c r="R97" s="41">
        <f>H97*Dane!$H$14+I97*Dane!$H$15+J97*Dane!$H$16+(H97+I97+J97)*Dane!$C$22</f>
        <v>28.800000000000004</v>
      </c>
      <c r="S97" s="15">
        <f t="shared" si="23"/>
        <v>83.505125000000007</v>
      </c>
      <c r="T97" s="14">
        <f>IF(C97="W",S97*Dane!$D$2,S97*Dane!$H$2)</f>
        <v>16.701025000000001</v>
      </c>
      <c r="U97" s="14">
        <f t="shared" si="18"/>
        <v>100.20615000000001</v>
      </c>
      <c r="V97" s="14">
        <f>IF(C97="W",S97*Dane!$C$23,S97*Dane!$C$23)</f>
        <v>0</v>
      </c>
      <c r="W97" s="14">
        <f>IF(C97="W",(S97*Dane!$D$3)-V97,(S97*Dane!$H$3)-V97)</f>
        <v>0</v>
      </c>
      <c r="X97" s="14">
        <f t="shared" si="24"/>
        <v>100.20615000000001</v>
      </c>
      <c r="Y97" s="14">
        <f t="shared" si="19"/>
        <v>10.020615000000001</v>
      </c>
      <c r="Z97" s="16">
        <f t="shared" si="20"/>
        <v>20.041230000000002</v>
      </c>
      <c r="AA97" s="33">
        <f t="shared" si="21"/>
        <v>110.22676500000001</v>
      </c>
      <c r="AB97" s="33">
        <f t="shared" si="22"/>
        <v>120.24738000000001</v>
      </c>
      <c r="AC97" s="61">
        <v>216</v>
      </c>
      <c r="AD97" s="97">
        <f>AC97*Dane!$D$6</f>
        <v>32.4</v>
      </c>
      <c r="AE97" s="69">
        <f>AC97*Dane!$D$7</f>
        <v>64.8</v>
      </c>
      <c r="AF97" s="155">
        <f>AC97*Dane!$D$8</f>
        <v>129.6</v>
      </c>
      <c r="AG97" s="71"/>
    </row>
    <row r="98" spans="2:33" ht="29.25" customHeight="1">
      <c r="B98" s="10">
        <f t="shared" si="25"/>
        <v>95</v>
      </c>
      <c r="C98" s="10" t="s">
        <v>99</v>
      </c>
      <c r="D98" s="2" t="s">
        <v>1141</v>
      </c>
      <c r="E98" s="2" t="s">
        <v>1142</v>
      </c>
      <c r="F98" s="55" t="s">
        <v>1143</v>
      </c>
      <c r="G98" s="56" t="s">
        <v>1144</v>
      </c>
      <c r="H98" s="58"/>
      <c r="I98" s="84">
        <v>0.23</v>
      </c>
      <c r="J98" s="84">
        <v>0.05</v>
      </c>
      <c r="K98" s="84"/>
      <c r="L98" s="84"/>
      <c r="M98" s="84"/>
      <c r="N98" s="32">
        <v>9.3805800000000001</v>
      </c>
      <c r="O98" s="14">
        <v>0</v>
      </c>
      <c r="P98" s="14">
        <f>(H98)*Dane!$C$14+(I98)*Dane!$C$15+(J98)*Dane!$C$16</f>
        <v>9.49</v>
      </c>
      <c r="Q98" s="41">
        <f>H98*Dane!$F$14+I98*Dane!$F$15++J98*Dane!$F$17</f>
        <v>1.4000000000000001</v>
      </c>
      <c r="R98" s="41">
        <f>H98*Dane!$H$14+I98*Dane!$H$15+J98*Dane!$H$16+(H98+I98+J98)*Dane!$C$22</f>
        <v>20.160000000000004</v>
      </c>
      <c r="S98" s="15">
        <f t="shared" si="23"/>
        <v>40.430580000000006</v>
      </c>
      <c r="T98" s="14">
        <f>IF(C98="W",S98*Dane!$D$2,S98*Dane!$H$2)</f>
        <v>8.0861160000000023</v>
      </c>
      <c r="U98" s="14">
        <f t="shared" si="18"/>
        <v>48.51669600000001</v>
      </c>
      <c r="V98" s="14">
        <f>IF(C98="W",S98*Dane!$C$23,S98*Dane!$C$23)</f>
        <v>0</v>
      </c>
      <c r="W98" s="14">
        <f>IF(C98="W",(S98*Dane!$D$3)-V98,(S98*Dane!$H$3)-V98)</f>
        <v>0</v>
      </c>
      <c r="X98" s="14">
        <f t="shared" si="24"/>
        <v>48.51669600000001</v>
      </c>
      <c r="Y98" s="14">
        <f t="shared" si="19"/>
        <v>4.851669600000001</v>
      </c>
      <c r="Z98" s="16">
        <f t="shared" si="20"/>
        <v>9.7033392000000021</v>
      </c>
      <c r="AA98" s="33">
        <f t="shared" si="21"/>
        <v>53.368365600000011</v>
      </c>
      <c r="AB98" s="33">
        <f t="shared" si="22"/>
        <v>58.220035200000012</v>
      </c>
      <c r="AC98" s="61">
        <v>154.97199999999998</v>
      </c>
      <c r="AD98" s="97">
        <f>AC98*Dane!$D$6</f>
        <v>23.245799999999996</v>
      </c>
      <c r="AE98" s="69">
        <f>AC98*Dane!$D$7</f>
        <v>46.491599999999991</v>
      </c>
      <c r="AF98" s="155">
        <f>AC98*Dane!$D$8</f>
        <v>92.983199999999982</v>
      </c>
      <c r="AG98" s="71"/>
    </row>
    <row r="99" spans="2:33" ht="29.25" customHeight="1">
      <c r="B99" s="10">
        <f t="shared" si="25"/>
        <v>96</v>
      </c>
      <c r="C99" s="10" t="s">
        <v>99</v>
      </c>
      <c r="D99" s="2" t="s">
        <v>1145</v>
      </c>
      <c r="E99" s="2" t="s">
        <v>1130</v>
      </c>
      <c r="F99" s="55"/>
      <c r="G99" s="56" t="s">
        <v>1146</v>
      </c>
      <c r="H99" s="58"/>
      <c r="I99" s="84">
        <v>1</v>
      </c>
      <c r="J99" s="84">
        <v>0.5</v>
      </c>
      <c r="K99" s="84"/>
      <c r="L99" s="84"/>
      <c r="M99" s="84"/>
      <c r="N99" s="32">
        <v>5.4351000000000003</v>
      </c>
      <c r="O99" s="14">
        <v>0</v>
      </c>
      <c r="P99" s="14">
        <f>(H99)*Dane!$C$14+(I99)*Dane!$C$15+(J99)*Dane!$C$16</f>
        <v>52</v>
      </c>
      <c r="Q99" s="41">
        <f>H99*Dane!$F$14+I99*Dane!$F$15++J99*Dane!$F$17</f>
        <v>7.5</v>
      </c>
      <c r="R99" s="41">
        <f>H99*Dane!$H$14+I99*Dane!$H$15+J99*Dane!$H$16+(H99+I99+J99)*Dane!$C$22</f>
        <v>108</v>
      </c>
      <c r="S99" s="15">
        <f t="shared" si="23"/>
        <v>172.93510000000001</v>
      </c>
      <c r="T99" s="14">
        <f>IF(C99="W",S99*Dane!$D$2,S99*Dane!$H$2)</f>
        <v>34.587020000000003</v>
      </c>
      <c r="U99" s="14">
        <f t="shared" si="18"/>
        <v>207.52212</v>
      </c>
      <c r="V99" s="14">
        <f>IF(C99="W",S99*Dane!$C$23,S99*Dane!$C$23)</f>
        <v>0</v>
      </c>
      <c r="W99" s="14">
        <f>IF(C99="W",(S99*Dane!$D$3)-V99,(S99*Dane!$H$3)-V99)</f>
        <v>0</v>
      </c>
      <c r="X99" s="14">
        <f t="shared" si="24"/>
        <v>207.52212</v>
      </c>
      <c r="Y99" s="14">
        <f t="shared" si="19"/>
        <v>20.752212</v>
      </c>
      <c r="Z99" s="16">
        <f t="shared" si="20"/>
        <v>41.504424</v>
      </c>
      <c r="AA99" s="33">
        <f t="shared" si="21"/>
        <v>228.27433200000002</v>
      </c>
      <c r="AB99" s="33">
        <f t="shared" si="22"/>
        <v>249.026544</v>
      </c>
      <c r="AC99" s="61">
        <v>230.47935899999999</v>
      </c>
      <c r="AD99" s="97">
        <f>AC99*Dane!$D$6</f>
        <v>34.571903849999998</v>
      </c>
      <c r="AE99" s="69">
        <f>AC99*Dane!$D$7</f>
        <v>69.143807699999996</v>
      </c>
      <c r="AF99" s="155">
        <f>AC99*Dane!$D$8</f>
        <v>138.28761539999999</v>
      </c>
      <c r="AG99" s="71"/>
    </row>
    <row r="100" spans="2:33" ht="29.25" customHeight="1">
      <c r="B100" s="10">
        <f t="shared" si="25"/>
        <v>97</v>
      </c>
      <c r="C100" s="10" t="s">
        <v>100</v>
      </c>
      <c r="D100" s="2" t="s">
        <v>1145</v>
      </c>
      <c r="E100" s="2" t="s">
        <v>1147</v>
      </c>
      <c r="F100" s="55" t="s">
        <v>1148</v>
      </c>
      <c r="G100" s="56" t="s">
        <v>1149</v>
      </c>
      <c r="H100" s="58"/>
      <c r="I100" s="84">
        <v>0</v>
      </c>
      <c r="J100" s="84">
        <v>0</v>
      </c>
      <c r="K100" s="84"/>
      <c r="L100" s="84"/>
      <c r="M100" s="84"/>
      <c r="N100" s="32">
        <v>221.93324999999999</v>
      </c>
      <c r="O100" s="14">
        <v>0</v>
      </c>
      <c r="P100" s="14">
        <f>(H100)*Dane!$C$14+(I100)*Dane!$C$15+(J100)*Dane!$C$16</f>
        <v>0</v>
      </c>
      <c r="Q100" s="41">
        <f>H100*Dane!$F$14+I100*Dane!$F$15++J100*Dane!$F$17</f>
        <v>0</v>
      </c>
      <c r="R100" s="41">
        <f>H100*Dane!$H$14+I100*Dane!$H$15+J100*Dane!$H$16+(H100+I100+J100)*Dane!$C$22</f>
        <v>0</v>
      </c>
      <c r="S100" s="15">
        <f t="shared" si="23"/>
        <v>221.93324999999999</v>
      </c>
      <c r="T100" s="14">
        <f>IF(C100="W",S100*Dane!$D$2,S100*Dane!$H$2)</f>
        <v>44.386650000000003</v>
      </c>
      <c r="U100" s="14">
        <f t="shared" si="18"/>
        <v>266.31989999999996</v>
      </c>
      <c r="V100" s="14">
        <f>IF(C100="W",S100*Dane!$C$23,S100*Dane!$C$23)</f>
        <v>0</v>
      </c>
      <c r="W100" s="14">
        <f>IF(C100="W",(S100*Dane!$D$3)-V100,(S100*Dane!$H$3)-V100)</f>
        <v>0</v>
      </c>
      <c r="X100" s="14">
        <f t="shared" si="24"/>
        <v>266.31989999999996</v>
      </c>
      <c r="Y100" s="14">
        <f t="shared" si="19"/>
        <v>26.631989999999998</v>
      </c>
      <c r="Z100" s="16">
        <f t="shared" si="20"/>
        <v>53.263979999999997</v>
      </c>
      <c r="AA100" s="33">
        <f t="shared" si="21"/>
        <v>292.95188999999993</v>
      </c>
      <c r="AB100" s="33">
        <f t="shared" si="22"/>
        <v>319.58387999999997</v>
      </c>
      <c r="AC100" s="61">
        <v>650.73399999999992</v>
      </c>
      <c r="AD100" s="97">
        <f>AC100*Dane!$D$6</f>
        <v>97.610099999999989</v>
      </c>
      <c r="AE100" s="69">
        <f>AC100*Dane!$D$7</f>
        <v>195.22019999999998</v>
      </c>
      <c r="AF100" s="155">
        <f>AC100*Dane!$D$8</f>
        <v>390.44039999999995</v>
      </c>
      <c r="AG100" s="71"/>
    </row>
    <row r="101" spans="2:33" ht="29.25" customHeight="1">
      <c r="B101" s="10">
        <f t="shared" si="25"/>
        <v>98</v>
      </c>
      <c r="C101" s="10" t="s">
        <v>99</v>
      </c>
      <c r="D101" s="2" t="s">
        <v>1150</v>
      </c>
      <c r="E101" s="2" t="s">
        <v>1151</v>
      </c>
      <c r="F101" s="55"/>
      <c r="G101" s="56" t="s">
        <v>1152</v>
      </c>
      <c r="H101" s="58"/>
      <c r="I101" s="84">
        <v>0</v>
      </c>
      <c r="J101" s="84">
        <v>0.5</v>
      </c>
      <c r="K101" s="84"/>
      <c r="L101" s="84"/>
      <c r="M101" s="84"/>
      <c r="N101" s="32">
        <v>0.40260000000000001</v>
      </c>
      <c r="O101" s="14">
        <v>0</v>
      </c>
      <c r="P101" s="14">
        <f>(H101)*Dane!$C$14+(I101)*Dane!$C$15+(J101)*Dane!$C$16</f>
        <v>19</v>
      </c>
      <c r="Q101" s="41">
        <f>H101*Dane!$F$14+I101*Dane!$F$15++J101*Dane!$F$17</f>
        <v>2.5</v>
      </c>
      <c r="R101" s="41">
        <f>H101*Dane!$H$14+I101*Dane!$H$15+J101*Dane!$H$16+(H101+I101+J101)*Dane!$C$22</f>
        <v>36</v>
      </c>
      <c r="S101" s="15">
        <f t="shared" si="23"/>
        <v>57.9026</v>
      </c>
      <c r="T101" s="14">
        <f>IF(C101="W",S101*Dane!$D$2,S101*Dane!$H$2)</f>
        <v>11.58052</v>
      </c>
      <c r="U101" s="14">
        <f t="shared" si="18"/>
        <v>69.48312</v>
      </c>
      <c r="V101" s="14">
        <f>IF(C101="W",S101*Dane!$C$23,S101*Dane!$C$23)</f>
        <v>0</v>
      </c>
      <c r="W101" s="14">
        <f>IF(C101="W",(S101*Dane!$D$3)-V101,(S101*Dane!$H$3)-V101)</f>
        <v>0</v>
      </c>
      <c r="X101" s="14">
        <f t="shared" si="24"/>
        <v>69.48312</v>
      </c>
      <c r="Y101" s="14">
        <f t="shared" si="19"/>
        <v>6.9483120000000005</v>
      </c>
      <c r="Z101" s="16">
        <f t="shared" si="20"/>
        <v>13.896624000000001</v>
      </c>
      <c r="AA101" s="33">
        <f t="shared" si="21"/>
        <v>76.431432000000001</v>
      </c>
      <c r="AB101" s="33">
        <f t="shared" si="22"/>
        <v>83.379744000000002</v>
      </c>
      <c r="AC101" s="61">
        <v>30.111565679999998</v>
      </c>
      <c r="AD101" s="97">
        <f>AC101*Dane!$D$6</f>
        <v>4.5167348519999999</v>
      </c>
      <c r="AE101" s="69">
        <f>AC101*Dane!$D$7</f>
        <v>9.0334697039999998</v>
      </c>
      <c r="AF101" s="155">
        <f>AC101*Dane!$D$8</f>
        <v>18.066939408</v>
      </c>
      <c r="AG101" s="71"/>
    </row>
    <row r="102" spans="2:33" ht="29.25" customHeight="1">
      <c r="B102" s="10">
        <f t="shared" si="25"/>
        <v>99</v>
      </c>
      <c r="C102" s="10" t="s">
        <v>99</v>
      </c>
      <c r="D102" s="2" t="s">
        <v>1153</v>
      </c>
      <c r="E102" s="2" t="s">
        <v>1154</v>
      </c>
      <c r="F102" s="55"/>
      <c r="G102" s="56" t="s">
        <v>1155</v>
      </c>
      <c r="H102" s="58"/>
      <c r="I102" s="84">
        <v>0</v>
      </c>
      <c r="J102" s="84">
        <v>0.2</v>
      </c>
      <c r="K102" s="84"/>
      <c r="L102" s="84"/>
      <c r="M102" s="84"/>
      <c r="N102" s="32">
        <v>4.4688600000000003</v>
      </c>
      <c r="O102" s="14">
        <v>0</v>
      </c>
      <c r="P102" s="14">
        <f>(H102)*Dane!$C$14+(I102)*Dane!$C$15+(J102)*Dane!$C$16</f>
        <v>7.6000000000000005</v>
      </c>
      <c r="Q102" s="41">
        <f>H102*Dane!$F$14+I102*Dane!$F$15++J102*Dane!$F$17</f>
        <v>1</v>
      </c>
      <c r="R102" s="41">
        <f>H102*Dane!$H$14+I102*Dane!$H$15+J102*Dane!$H$16+(H102+I102+J102)*Dane!$C$22</f>
        <v>14.400000000000002</v>
      </c>
      <c r="S102" s="15">
        <f t="shared" si="23"/>
        <v>27.468860000000003</v>
      </c>
      <c r="T102" s="14">
        <f>IF(C102="W",S102*Dane!$D$2,S102*Dane!$H$2)</f>
        <v>5.4937720000000008</v>
      </c>
      <c r="U102" s="14">
        <f t="shared" si="18"/>
        <v>32.962632000000006</v>
      </c>
      <c r="V102" s="14">
        <f>IF(C102="W",S102*Dane!$C$23,S102*Dane!$C$23)</f>
        <v>0</v>
      </c>
      <c r="W102" s="14">
        <f>IF(C102="W",(S102*Dane!$D$3)-V102,(S102*Dane!$H$3)-V102)</f>
        <v>0</v>
      </c>
      <c r="X102" s="14">
        <f t="shared" si="24"/>
        <v>32.962632000000006</v>
      </c>
      <c r="Y102" s="14">
        <f t="shared" si="19"/>
        <v>3.2962632000000007</v>
      </c>
      <c r="Z102" s="16">
        <f t="shared" si="20"/>
        <v>6.5925264000000015</v>
      </c>
      <c r="AA102" s="33">
        <f t="shared" si="21"/>
        <v>36.258895200000005</v>
      </c>
      <c r="AB102" s="33">
        <f t="shared" si="22"/>
        <v>39.55515840000001</v>
      </c>
      <c r="AC102" s="61">
        <v>21.411999999999999</v>
      </c>
      <c r="AD102" s="97">
        <f>AC102*Dane!$D$6</f>
        <v>3.2117999999999998</v>
      </c>
      <c r="AE102" s="69">
        <f>AC102*Dane!$D$7</f>
        <v>6.4235999999999995</v>
      </c>
      <c r="AF102" s="155">
        <f>AC102*Dane!$D$8</f>
        <v>12.847199999999999</v>
      </c>
      <c r="AG102" s="71"/>
    </row>
    <row r="103" spans="2:33" ht="29.25" customHeight="1">
      <c r="B103" s="10">
        <f t="shared" si="25"/>
        <v>100</v>
      </c>
      <c r="C103" s="10" t="s">
        <v>99</v>
      </c>
      <c r="D103" s="2" t="s">
        <v>1156</v>
      </c>
      <c r="E103" s="2" t="s">
        <v>1157</v>
      </c>
      <c r="F103" s="55"/>
      <c r="G103" s="56" t="s">
        <v>1158</v>
      </c>
      <c r="H103" s="58"/>
      <c r="I103" s="84">
        <v>0.5</v>
      </c>
      <c r="J103" s="84">
        <v>0</v>
      </c>
      <c r="K103" s="84"/>
      <c r="L103" s="84"/>
      <c r="M103" s="84"/>
      <c r="N103" s="32">
        <v>4.77081</v>
      </c>
      <c r="O103" s="14">
        <v>0</v>
      </c>
      <c r="P103" s="14">
        <f>(H103)*Dane!$C$14+(I103)*Dane!$C$15+(J103)*Dane!$C$16</f>
        <v>16.5</v>
      </c>
      <c r="Q103" s="41">
        <f>H103*Dane!$F$14+I103*Dane!$F$15++J103*Dane!$F$17</f>
        <v>2.5</v>
      </c>
      <c r="R103" s="41">
        <f>H103*Dane!$H$14+I103*Dane!$H$15+J103*Dane!$H$16+(H103+I103+J103)*Dane!$C$22</f>
        <v>36</v>
      </c>
      <c r="S103" s="15">
        <f t="shared" si="23"/>
        <v>59.770809999999997</v>
      </c>
      <c r="T103" s="14">
        <f>IF(C103="W",S103*Dane!$D$2,S103*Dane!$H$2)</f>
        <v>11.954162</v>
      </c>
      <c r="U103" s="14">
        <f t="shared" si="18"/>
        <v>71.724971999999994</v>
      </c>
      <c r="V103" s="14">
        <f>IF(C103="W",S103*Dane!$C$23,S103*Dane!$C$23)</f>
        <v>0</v>
      </c>
      <c r="W103" s="14">
        <f>IF(C103="W",(S103*Dane!$D$3)-V103,(S103*Dane!$H$3)-V103)</f>
        <v>0</v>
      </c>
      <c r="X103" s="14">
        <f t="shared" si="24"/>
        <v>71.724971999999994</v>
      </c>
      <c r="Y103" s="14">
        <f t="shared" si="19"/>
        <v>7.1724971999999996</v>
      </c>
      <c r="Z103" s="16">
        <f t="shared" si="20"/>
        <v>14.344994399999999</v>
      </c>
      <c r="AA103" s="33">
        <f t="shared" si="21"/>
        <v>78.897469199999989</v>
      </c>
      <c r="AB103" s="33">
        <f t="shared" si="22"/>
        <v>86.069966399999998</v>
      </c>
      <c r="AC103" s="61">
        <v>102.18400000000001</v>
      </c>
      <c r="AD103" s="97">
        <f>AC103*Dane!$D$6</f>
        <v>15.3276</v>
      </c>
      <c r="AE103" s="69">
        <f>AC103*Dane!$D$7</f>
        <v>30.655200000000001</v>
      </c>
      <c r="AF103" s="155">
        <f>AC103*Dane!$D$8</f>
        <v>61.310400000000001</v>
      </c>
      <c r="AG103" s="71"/>
    </row>
    <row r="104" spans="2:33" ht="29.25" customHeight="1">
      <c r="B104" s="10">
        <f t="shared" si="25"/>
        <v>101</v>
      </c>
      <c r="C104" s="10" t="s">
        <v>100</v>
      </c>
      <c r="D104" s="2" t="s">
        <v>1159</v>
      </c>
      <c r="E104" s="2" t="s">
        <v>1160</v>
      </c>
      <c r="F104" s="55" t="s">
        <v>1161</v>
      </c>
      <c r="G104" s="56" t="s">
        <v>1162</v>
      </c>
      <c r="H104" s="58"/>
      <c r="I104" s="84">
        <v>0</v>
      </c>
      <c r="J104" s="84">
        <v>0</v>
      </c>
      <c r="K104" s="84"/>
      <c r="L104" s="84"/>
      <c r="M104" s="84"/>
      <c r="N104" s="32">
        <v>76.494</v>
      </c>
      <c r="O104" s="14">
        <v>0</v>
      </c>
      <c r="P104" s="14">
        <f>(H104)*Dane!$C$14+(I104)*Dane!$C$15+(J104)*Dane!$C$16</f>
        <v>0</v>
      </c>
      <c r="Q104" s="41">
        <f>H104*Dane!$F$14+I104*Dane!$F$15++J104*Dane!$F$17</f>
        <v>0</v>
      </c>
      <c r="R104" s="41">
        <f>H104*Dane!$H$14+I104*Dane!$H$15+J104*Dane!$H$16+(H104+I104+J104)*Dane!$C$22</f>
        <v>0</v>
      </c>
      <c r="S104" s="15">
        <f t="shared" si="23"/>
        <v>76.494</v>
      </c>
      <c r="T104" s="14">
        <f>IF(C104="W",S104*Dane!$D$2,S104*Dane!$H$2)</f>
        <v>15.2988</v>
      </c>
      <c r="U104" s="14">
        <f t="shared" si="18"/>
        <v>91.7928</v>
      </c>
      <c r="V104" s="14">
        <f>IF(C104="W",S104*Dane!$C$23,S104*Dane!$C$23)</f>
        <v>0</v>
      </c>
      <c r="W104" s="14">
        <f>IF(C104="W",(S104*Dane!$D$3)-V104,(S104*Dane!$H$3)-V104)</f>
        <v>0</v>
      </c>
      <c r="X104" s="14">
        <f t="shared" si="24"/>
        <v>91.7928</v>
      </c>
      <c r="Y104" s="14">
        <f t="shared" si="19"/>
        <v>9.1792800000000003</v>
      </c>
      <c r="Z104" s="16">
        <f t="shared" si="20"/>
        <v>18.358560000000001</v>
      </c>
      <c r="AA104" s="33">
        <f t="shared" si="21"/>
        <v>100.97208000000001</v>
      </c>
      <c r="AB104" s="33">
        <f t="shared" si="22"/>
        <v>110.15136</v>
      </c>
      <c r="AC104" s="61">
        <v>216.13400000000001</v>
      </c>
      <c r="AD104" s="97"/>
      <c r="AE104" s="69"/>
      <c r="AF104" s="155"/>
      <c r="AG104" s="71"/>
    </row>
    <row r="105" spans="2:33" ht="29.25" customHeight="1">
      <c r="B105" s="10">
        <f t="shared" si="25"/>
        <v>102</v>
      </c>
      <c r="C105" s="10" t="s">
        <v>100</v>
      </c>
      <c r="D105" s="2" t="s">
        <v>1159</v>
      </c>
      <c r="E105" s="2" t="s">
        <v>1163</v>
      </c>
      <c r="F105" s="55" t="s">
        <v>1164</v>
      </c>
      <c r="G105" s="56">
        <v>58554</v>
      </c>
      <c r="H105" s="58"/>
      <c r="I105" s="84">
        <v>0</v>
      </c>
      <c r="J105" s="84">
        <v>0</v>
      </c>
      <c r="K105" s="84"/>
      <c r="L105" s="84"/>
      <c r="M105" s="84"/>
      <c r="N105" s="32">
        <v>65.422499999999999</v>
      </c>
      <c r="O105" s="14">
        <v>0</v>
      </c>
      <c r="P105" s="14">
        <f>(H105)*Dane!$C$14+(I105)*Dane!$C$15+(J105)*Dane!$C$16</f>
        <v>0</v>
      </c>
      <c r="Q105" s="41">
        <f>H105*Dane!$F$14+I105*Dane!$F$15++J105*Dane!$F$17</f>
        <v>0</v>
      </c>
      <c r="R105" s="41">
        <f>H105*Dane!$H$14+I105*Dane!$H$15+J105*Dane!$H$16+(H105+I105+J105)*Dane!$C$22</f>
        <v>0</v>
      </c>
      <c r="S105" s="15">
        <f t="shared" si="23"/>
        <v>65.422499999999999</v>
      </c>
      <c r="T105" s="14">
        <f>IF(C105="W",S105*Dane!$D$2,S105*Dane!$H$2)</f>
        <v>13.0845</v>
      </c>
      <c r="U105" s="14">
        <f t="shared" si="18"/>
        <v>78.507000000000005</v>
      </c>
      <c r="V105" s="14">
        <f>IF(C105="W",S105*Dane!$C$23,S105*Dane!$C$23)</f>
        <v>0</v>
      </c>
      <c r="W105" s="14">
        <f>IF(C105="W",(S105*Dane!$D$3)-V105,(S105*Dane!$H$3)-V105)</f>
        <v>0</v>
      </c>
      <c r="X105" s="14">
        <f t="shared" si="24"/>
        <v>78.507000000000005</v>
      </c>
      <c r="Y105" s="14">
        <f t="shared" si="19"/>
        <v>7.8507000000000007</v>
      </c>
      <c r="Z105" s="16">
        <f t="shared" si="20"/>
        <v>15.701400000000001</v>
      </c>
      <c r="AA105" s="33">
        <f t="shared" si="21"/>
        <v>86.357700000000008</v>
      </c>
      <c r="AB105" s="33">
        <f t="shared" si="22"/>
        <v>94.208400000000012</v>
      </c>
      <c r="AC105" s="61">
        <v>216.13400000000001</v>
      </c>
      <c r="AD105" s="97"/>
      <c r="AE105" s="69"/>
      <c r="AF105" s="155"/>
      <c r="AG105" s="71"/>
    </row>
    <row r="106" spans="2:33" ht="29.25" customHeight="1">
      <c r="B106" s="10">
        <f t="shared" si="25"/>
        <v>103</v>
      </c>
      <c r="C106" s="10" t="s">
        <v>100</v>
      </c>
      <c r="D106" s="2" t="s">
        <v>1103</v>
      </c>
      <c r="E106" s="2" t="s">
        <v>1151</v>
      </c>
      <c r="F106" s="55" t="s">
        <v>1165</v>
      </c>
      <c r="G106" s="56" t="s">
        <v>1166</v>
      </c>
      <c r="H106" s="58"/>
      <c r="I106" s="84">
        <v>0</v>
      </c>
      <c r="J106" s="84">
        <v>0</v>
      </c>
      <c r="K106" s="84"/>
      <c r="L106" s="84"/>
      <c r="M106" s="84"/>
      <c r="N106" s="32">
        <v>0.22142999999999999</v>
      </c>
      <c r="O106" s="14">
        <v>0</v>
      </c>
      <c r="P106" s="14">
        <f>(H106)*Dane!$C$14+(I106)*Dane!$C$15+(J106)*Dane!$C$16</f>
        <v>0</v>
      </c>
      <c r="Q106" s="41">
        <f>H106*Dane!$F$14+I106*Dane!$F$15++J106*Dane!$F$17</f>
        <v>0</v>
      </c>
      <c r="R106" s="41">
        <f>H106*Dane!$H$14+I106*Dane!$H$15+J106*Dane!$H$16+(H106+I106+J106)*Dane!$C$22</f>
        <v>0</v>
      </c>
      <c r="S106" s="15">
        <f t="shared" si="23"/>
        <v>0.22142999999999999</v>
      </c>
      <c r="T106" s="14">
        <f>IF(C106="W",S106*Dane!$D$2,S106*Dane!$H$2)</f>
        <v>4.4285999999999999E-2</v>
      </c>
      <c r="U106" s="14">
        <f t="shared" si="18"/>
        <v>0.26571600000000001</v>
      </c>
      <c r="V106" s="14">
        <f>IF(C106="W",S106*Dane!$C$23,S106*Dane!$C$23)</f>
        <v>0</v>
      </c>
      <c r="W106" s="14">
        <f>IF(C106="W",(S106*Dane!$D$3)-V106,(S106*Dane!$H$3)-V106)</f>
        <v>0</v>
      </c>
      <c r="X106" s="14">
        <f t="shared" si="24"/>
        <v>0.26571600000000001</v>
      </c>
      <c r="Y106" s="14">
        <f t="shared" si="19"/>
        <v>2.6571600000000001E-2</v>
      </c>
      <c r="Z106" s="16">
        <f t="shared" si="20"/>
        <v>5.3143200000000002E-2</v>
      </c>
      <c r="AA106" s="33">
        <f t="shared" si="21"/>
        <v>0.29228759999999998</v>
      </c>
      <c r="AB106" s="33">
        <f t="shared" si="22"/>
        <v>0.31885920000000001</v>
      </c>
      <c r="AC106" s="61">
        <v>18.126000000000001</v>
      </c>
      <c r="AD106" s="97"/>
      <c r="AE106" s="69"/>
      <c r="AF106" s="155"/>
      <c r="AG106" s="71"/>
    </row>
    <row r="107" spans="2:33" ht="29.25" customHeight="1">
      <c r="B107" s="10">
        <f t="shared" si="25"/>
        <v>104</v>
      </c>
      <c r="C107" s="10" t="s">
        <v>99</v>
      </c>
      <c r="D107" s="2" t="s">
        <v>1167</v>
      </c>
      <c r="E107" s="2" t="s">
        <v>1168</v>
      </c>
      <c r="F107" s="55" t="s">
        <v>1169</v>
      </c>
      <c r="G107" s="56" t="s">
        <v>1170</v>
      </c>
      <c r="H107" s="58"/>
      <c r="I107" s="84">
        <v>3.15</v>
      </c>
      <c r="J107" s="84">
        <v>0.21</v>
      </c>
      <c r="K107" s="84"/>
      <c r="L107" s="84"/>
      <c r="M107" s="84"/>
      <c r="N107" s="32">
        <v>270.76862999999997</v>
      </c>
      <c r="O107" s="14">
        <v>0</v>
      </c>
      <c r="P107" s="14">
        <f>(H107)*Dane!$C$14+(I107)*Dane!$C$15+(J107)*Dane!$C$16</f>
        <v>111.93</v>
      </c>
      <c r="Q107" s="41">
        <f>H107*Dane!$F$14+I107*Dane!$F$15++J107*Dane!$F$17</f>
        <v>16.8</v>
      </c>
      <c r="R107" s="41">
        <f>H107*Dane!$H$14+I107*Dane!$H$15+J107*Dane!$H$16+(H107+I107+J107)*Dane!$C$22</f>
        <v>241.92000000000002</v>
      </c>
      <c r="S107" s="15">
        <f t="shared" si="23"/>
        <v>641.41863000000001</v>
      </c>
      <c r="T107" s="14">
        <f>IF(C107="W",S107*Dane!$D$2,S107*Dane!$H$2)</f>
        <v>128.283726</v>
      </c>
      <c r="U107" s="14">
        <f t="shared" si="18"/>
        <v>769.70235600000001</v>
      </c>
      <c r="V107" s="14">
        <f>IF(C107="W",S107*Dane!$C$23,S107*Dane!$C$23)</f>
        <v>0</v>
      </c>
      <c r="W107" s="14">
        <f>IF(C107="W",(S107*Dane!$D$3)-V107,(S107*Dane!$H$3)-V107)</f>
        <v>0</v>
      </c>
      <c r="X107" s="14">
        <f t="shared" si="24"/>
        <v>769.70235600000001</v>
      </c>
      <c r="Y107" s="14">
        <f t="shared" si="19"/>
        <v>76.970235600000009</v>
      </c>
      <c r="Z107" s="16">
        <f t="shared" si="20"/>
        <v>153.94047120000002</v>
      </c>
      <c r="AA107" s="33">
        <f t="shared" si="21"/>
        <v>846.67259160000003</v>
      </c>
      <c r="AB107" s="33">
        <f t="shared" si="22"/>
        <v>923.64282720000006</v>
      </c>
      <c r="AC107" s="61">
        <v>1112</v>
      </c>
      <c r="AD107" s="97">
        <f>AC107*Dane!$D$6</f>
        <v>166.79999999999998</v>
      </c>
      <c r="AE107" s="69">
        <f>AC107*Dane!$D$7</f>
        <v>333.59999999999997</v>
      </c>
      <c r="AF107" s="155">
        <f>AC107*Dane!$D$8</f>
        <v>667.19999999999993</v>
      </c>
      <c r="AG107" s="71"/>
    </row>
  </sheetData>
  <autoFilter ref="B3:AF107" xr:uid="{00000000-0009-0000-0000-000002000000}"/>
  <mergeCells count="10">
    <mergeCell ref="AD2:AF2"/>
    <mergeCell ref="H2:J2"/>
    <mergeCell ref="N2:AB2"/>
    <mergeCell ref="AC2:AC3"/>
    <mergeCell ref="G2:G3"/>
    <mergeCell ref="C2:C3"/>
    <mergeCell ref="B2:B3"/>
    <mergeCell ref="D2:D3"/>
    <mergeCell ref="E2:E3"/>
    <mergeCell ref="F2:F3"/>
  </mergeCells>
  <conditionalFormatting sqref="AC4:AC44 AC46:AC107">
    <cfRule type="cellIs" dxfId="9" priority="5" operator="lessThan">
      <formula>AA4</formula>
    </cfRule>
  </conditionalFormatting>
  <conditionalFormatting sqref="AC45">
    <cfRule type="cellIs" dxfId="8" priority="1" operator="lessThan">
      <formula>AB45</formula>
    </cfRule>
  </conditionalFormatting>
  <printOptions horizontalCentered="1"/>
  <pageMargins left="0.47244094488188981" right="0.47244094488188981" top="0.33833333333333332" bottom="0.34416666666666668" header="0.15748031496062992" footer="0.15748031496062992"/>
  <pageSetup paperSize="9" scale="40" orientation="landscape" r:id="rId1"/>
  <headerFooter alignWithMargins="0">
    <oddHeader>&amp;C&amp;14CENNIK KES&amp;RData wydruku: &amp;D</oddHeader>
    <oddFooter>&amp;R&amp;12Strona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>
    <tabColor theme="9" tint="0.59999389629810485"/>
  </sheetPr>
  <dimension ref="B1:AL26"/>
  <sheetViews>
    <sheetView workbookViewId="0"/>
  </sheetViews>
  <sheetFormatPr defaultRowHeight="29.25" customHeight="1" outlineLevelCol="1"/>
  <cols>
    <col min="1" max="1" width="9.140625" style="8"/>
    <col min="2" max="2" width="5.7109375" style="19" customWidth="1"/>
    <col min="3" max="3" width="10.28515625" style="19" customWidth="1"/>
    <col min="4" max="4" width="36.28515625" style="20" customWidth="1"/>
    <col min="5" max="5" width="18.5703125" style="20" customWidth="1"/>
    <col min="6" max="7" width="22.42578125" style="65" customWidth="1"/>
    <col min="8" max="13" width="12.7109375" style="9" customWidth="1" outlineLevel="1"/>
    <col min="14" max="15" width="12.7109375" style="9" customWidth="1"/>
    <col min="16" max="17" width="13.28515625" style="9" customWidth="1"/>
    <col min="18" max="19" width="13.7109375" style="9" customWidth="1"/>
    <col min="20" max="24" width="12.7109375" style="9" customWidth="1"/>
    <col min="25" max="25" width="10.5703125" style="9" customWidth="1"/>
    <col min="26" max="26" width="11.42578125" style="9" customWidth="1"/>
    <col min="27" max="28" width="15.7109375" style="9" customWidth="1"/>
    <col min="29" max="32" width="17.5703125" style="23" customWidth="1"/>
    <col min="33" max="34" width="12.140625" style="8" bestFit="1" customWidth="1"/>
    <col min="35" max="35" width="12" style="8" customWidth="1"/>
    <col min="36" max="38" width="9.140625" style="94"/>
    <col min="39" max="39" width="9.42578125" style="8" bestFit="1" customWidth="1"/>
    <col min="40" max="16384" width="9.140625" style="8"/>
  </cols>
  <sheetData>
    <row r="1" spans="2:35" ht="20.25" customHeight="1">
      <c r="B1" s="5"/>
      <c r="C1" s="28"/>
      <c r="D1" s="93" t="s">
        <v>1558</v>
      </c>
      <c r="E1" s="50"/>
      <c r="F1" s="64"/>
      <c r="G1" s="64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  <c r="AB1" s="47" t="s">
        <v>0</v>
      </c>
      <c r="AC1" s="3">
        <f>EH!Z1</f>
        <v>0</v>
      </c>
      <c r="AD1" s="4"/>
      <c r="AE1" s="4"/>
      <c r="AF1" s="4"/>
    </row>
    <row r="2" spans="2:35" ht="29.25" customHeight="1">
      <c r="B2" s="259" t="s">
        <v>1</v>
      </c>
      <c r="C2" s="257" t="s">
        <v>98</v>
      </c>
      <c r="D2" s="261" t="s">
        <v>2</v>
      </c>
      <c r="E2" s="261" t="s">
        <v>886</v>
      </c>
      <c r="F2" s="275" t="s">
        <v>3</v>
      </c>
      <c r="G2" s="279" t="s">
        <v>1171</v>
      </c>
      <c r="H2" s="277" t="s">
        <v>881</v>
      </c>
      <c r="I2" s="278"/>
      <c r="J2" s="278"/>
      <c r="K2" s="170"/>
      <c r="L2" s="170"/>
      <c r="M2" s="170"/>
      <c r="N2" s="269" t="s">
        <v>2071</v>
      </c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2073</v>
      </c>
      <c r="AD2" s="266" t="s">
        <v>2072</v>
      </c>
      <c r="AE2" s="266"/>
      <c r="AF2" s="266"/>
    </row>
    <row r="3" spans="2:35" ht="44.25" customHeight="1" thickBot="1">
      <c r="B3" s="260"/>
      <c r="C3" s="258"/>
      <c r="D3" s="262"/>
      <c r="E3" s="262"/>
      <c r="F3" s="276"/>
      <c r="G3" s="280"/>
      <c r="H3" s="79" t="s">
        <v>1452</v>
      </c>
      <c r="I3" s="148" t="s">
        <v>1453</v>
      </c>
      <c r="J3" s="148" t="s">
        <v>882</v>
      </c>
      <c r="K3" s="82"/>
      <c r="L3" s="82"/>
      <c r="M3" s="82"/>
      <c r="N3" s="74" t="s">
        <v>6</v>
      </c>
      <c r="O3" s="75" t="s">
        <v>7</v>
      </c>
      <c r="P3" s="75" t="s">
        <v>8</v>
      </c>
      <c r="Q3" s="75" t="s">
        <v>1957</v>
      </c>
      <c r="R3" s="76" t="s">
        <v>1958</v>
      </c>
      <c r="S3" s="77" t="s">
        <v>9</v>
      </c>
      <c r="T3" s="75" t="s">
        <v>10</v>
      </c>
      <c r="U3" s="75" t="s">
        <v>11</v>
      </c>
      <c r="V3" s="75" t="s">
        <v>1959</v>
      </c>
      <c r="W3" s="75" t="s">
        <v>1960</v>
      </c>
      <c r="X3" s="75" t="s">
        <v>12</v>
      </c>
      <c r="Y3" s="75" t="s">
        <v>13</v>
      </c>
      <c r="Z3" s="78" t="s">
        <v>14</v>
      </c>
      <c r="AA3" s="141" t="s">
        <v>15</v>
      </c>
      <c r="AB3" s="141" t="s">
        <v>16</v>
      </c>
      <c r="AC3" s="273"/>
      <c r="AD3" s="142" t="s">
        <v>870</v>
      </c>
      <c r="AE3" s="143" t="s">
        <v>871</v>
      </c>
      <c r="AF3" s="150" t="s">
        <v>872</v>
      </c>
    </row>
    <row r="4" spans="2:35" ht="29.25" customHeight="1">
      <c r="B4" s="122">
        <f>1</f>
        <v>1</v>
      </c>
      <c r="C4" s="122" t="s">
        <v>100</v>
      </c>
      <c r="D4" s="123" t="s">
        <v>1205</v>
      </c>
      <c r="E4" s="123" t="s">
        <v>1206</v>
      </c>
      <c r="F4" s="127" t="s">
        <v>1207</v>
      </c>
      <c r="G4" s="124"/>
      <c r="H4" s="128"/>
      <c r="I4" s="129">
        <v>0</v>
      </c>
      <c r="J4" s="130">
        <v>0</v>
      </c>
      <c r="K4" s="176"/>
      <c r="L4" s="176"/>
      <c r="M4" s="176"/>
      <c r="N4" s="40">
        <v>57.068550000000002</v>
      </c>
      <c r="O4" s="41">
        <v>0</v>
      </c>
      <c r="P4" s="41">
        <f>H4*Dane!$C$14+I4*Dane!$C$15+J4*Dane!$C$16</f>
        <v>0</v>
      </c>
      <c r="Q4" s="41">
        <f>H4*Dane!$F$14+I4*Dane!$F$15+J4*Dane!$F$17</f>
        <v>0</v>
      </c>
      <c r="R4" s="41">
        <f>H4*Dane!$H$14+I4*Dane!$H$15+J4*Dane!$H$16+(H4+I4+J4)*Dane!$C$22</f>
        <v>0</v>
      </c>
      <c r="S4" s="131">
        <f>SUM(N4:R4)</f>
        <v>57.068550000000002</v>
      </c>
      <c r="T4" s="41">
        <f>IF(C4="W",S4*Dane!$D$2,S4*Dane!$H$2)</f>
        <v>11.413710000000002</v>
      </c>
      <c r="U4" s="41">
        <f>SUM(S4:T4)</f>
        <v>68.482259999999997</v>
      </c>
      <c r="V4" s="41">
        <f>IF(C4="W",S4*Dane!$C$23,S4*Dane!$C$23)</f>
        <v>0</v>
      </c>
      <c r="W4" s="41">
        <f>IF(C4="W",(S4*Dane!$D$3)-V4,(S4*Dane!$H$3)-V4)</f>
        <v>0</v>
      </c>
      <c r="X4" s="41">
        <f>SUM(U4:W4)</f>
        <v>68.482259999999997</v>
      </c>
      <c r="Y4" s="41">
        <f t="shared" ref="Y4:Y25" si="0">X4*0.1</f>
        <v>6.8482260000000004</v>
      </c>
      <c r="Z4" s="125">
        <f t="shared" ref="Z4:Z25" si="1">X4*0.2</f>
        <v>13.696452000000001</v>
      </c>
      <c r="AA4" s="126">
        <f t="shared" ref="AA4:AA25" si="2">SUM(X4:Y4)</f>
        <v>75.330485999999993</v>
      </c>
      <c r="AB4" s="126">
        <f t="shared" ref="AB4:AB25" si="3">SUM(X4,Z4)</f>
        <v>82.17871199999999</v>
      </c>
      <c r="AC4" s="147">
        <v>84.84952014000001</v>
      </c>
      <c r="AD4" s="145">
        <f>AC4*Dane!$D$6</f>
        <v>12.727428021000001</v>
      </c>
      <c r="AE4" s="146">
        <f>AC4*Dane!$D$7</f>
        <v>25.454856042000003</v>
      </c>
      <c r="AF4" s="154">
        <f>AC4*Dane!$D$8</f>
        <v>50.909712084000006</v>
      </c>
      <c r="AG4" s="95"/>
      <c r="AH4" s="95"/>
      <c r="AI4" s="95"/>
    </row>
    <row r="5" spans="2:35" ht="29.25" customHeight="1">
      <c r="B5" s="10">
        <f t="shared" ref="B5:B25" si="4">B4+1</f>
        <v>2</v>
      </c>
      <c r="C5" s="10" t="s">
        <v>99</v>
      </c>
      <c r="D5" s="2" t="s">
        <v>1208</v>
      </c>
      <c r="E5" s="2" t="s">
        <v>1209</v>
      </c>
      <c r="F5" s="53"/>
      <c r="G5" s="52" t="s">
        <v>1210</v>
      </c>
      <c r="H5" s="58"/>
      <c r="I5" s="59">
        <v>9</v>
      </c>
      <c r="J5" s="60">
        <v>1</v>
      </c>
      <c r="K5" s="177"/>
      <c r="L5" s="177"/>
      <c r="M5" s="177"/>
      <c r="N5" s="32">
        <v>2148.807045</v>
      </c>
      <c r="O5" s="14">
        <v>0</v>
      </c>
      <c r="P5" s="14">
        <f>H5*Dane!$C$14+I5*Dane!$C$15+J5*Dane!$C$16</f>
        <v>335</v>
      </c>
      <c r="Q5" s="41">
        <f>H5*Dane!$F$14+I5*Dane!$F$15+J5*Dane!$F$17</f>
        <v>50</v>
      </c>
      <c r="R5" s="41">
        <f>H5*Dane!$H$14+I5*Dane!$H$15+J5*Dane!$H$16+(H5+I5+J5)*Dane!$C$22</f>
        <v>720</v>
      </c>
      <c r="S5" s="15">
        <f t="shared" ref="S5:S25" si="5">SUM(N5:R5)</f>
        <v>3253.807045</v>
      </c>
      <c r="T5" s="14">
        <f>IF(C5="W",S5*Dane!$D$2,S5*Dane!$H$2)</f>
        <v>650.76140900000007</v>
      </c>
      <c r="U5" s="14">
        <f t="shared" ref="U5:U25" si="6">SUM(S5:T5)</f>
        <v>3904.5684540000002</v>
      </c>
      <c r="V5" s="14">
        <f>IF(C5="W",S5*Dane!$C$23,S5*Dane!$C$23)</f>
        <v>0</v>
      </c>
      <c r="W5" s="14">
        <f>IF(C5="W",(S5*Dane!$D$3)-V5,(S5*Dane!$H$3)-V5)</f>
        <v>0</v>
      </c>
      <c r="X5" s="14">
        <f t="shared" ref="X5:X25" si="7">SUM(U5:W5)</f>
        <v>3904.5684540000002</v>
      </c>
      <c r="Y5" s="14">
        <f t="shared" si="0"/>
        <v>390.45684540000002</v>
      </c>
      <c r="Z5" s="16">
        <f t="shared" si="1"/>
        <v>780.91369080000004</v>
      </c>
      <c r="AA5" s="33">
        <f t="shared" si="2"/>
        <v>4295.0252994000002</v>
      </c>
      <c r="AB5" s="33">
        <f t="shared" si="3"/>
        <v>4685.4821448000002</v>
      </c>
      <c r="AC5" s="66">
        <v>5220.5</v>
      </c>
      <c r="AD5" s="97">
        <f>AC5*Dane!$D$6</f>
        <v>783.07499999999993</v>
      </c>
      <c r="AE5" s="69">
        <f>AC5*Dane!$D$7</f>
        <v>1566.1499999999999</v>
      </c>
      <c r="AF5" s="155">
        <f>AC5*Dane!$D$8</f>
        <v>3132.2999999999997</v>
      </c>
      <c r="AG5" s="95"/>
      <c r="AH5" s="95"/>
      <c r="AI5" s="95"/>
    </row>
    <row r="6" spans="2:35" ht="29.25" customHeight="1">
      <c r="B6" s="10">
        <f t="shared" si="4"/>
        <v>3</v>
      </c>
      <c r="C6" s="10" t="s">
        <v>99</v>
      </c>
      <c r="D6" s="2" t="s">
        <v>1211</v>
      </c>
      <c r="E6" s="2" t="s">
        <v>1212</v>
      </c>
      <c r="F6" s="53"/>
      <c r="G6" s="52" t="s">
        <v>1213</v>
      </c>
      <c r="H6" s="58"/>
      <c r="I6" s="59">
        <v>7</v>
      </c>
      <c r="J6" s="60">
        <v>2</v>
      </c>
      <c r="K6" s="177"/>
      <c r="L6" s="177"/>
      <c r="M6" s="177"/>
      <c r="N6" s="32">
        <v>765.78546000000006</v>
      </c>
      <c r="O6" s="14">
        <v>0</v>
      </c>
      <c r="P6" s="14">
        <f>H6*Dane!$C$14+I6*Dane!$C$15+J6*Dane!$C$16</f>
        <v>307</v>
      </c>
      <c r="Q6" s="41">
        <f>H6*Dane!$F$14+I6*Dane!$F$15+J6*Dane!$F$17</f>
        <v>45</v>
      </c>
      <c r="R6" s="41">
        <f>H6*Dane!$H$14+I6*Dane!$H$15+J6*Dane!$H$16+(H6+I6+J6)*Dane!$C$22</f>
        <v>648</v>
      </c>
      <c r="S6" s="15">
        <f t="shared" si="5"/>
        <v>1765.7854600000001</v>
      </c>
      <c r="T6" s="14">
        <f>IF(C6="W",S6*Dane!$D$2,S6*Dane!$H$2)</f>
        <v>353.15709200000003</v>
      </c>
      <c r="U6" s="14">
        <f t="shared" si="6"/>
        <v>2118.942552</v>
      </c>
      <c r="V6" s="14">
        <f>IF(C6="W",S6*Dane!$C$23,S6*Dane!$C$23)</f>
        <v>0</v>
      </c>
      <c r="W6" s="14">
        <f>IF(C6="W",(S6*Dane!$D$3)-V6,(S6*Dane!$H$3)-V6)</f>
        <v>0</v>
      </c>
      <c r="X6" s="14">
        <f t="shared" si="7"/>
        <v>2118.942552</v>
      </c>
      <c r="Y6" s="14">
        <f t="shared" si="0"/>
        <v>211.8942552</v>
      </c>
      <c r="Z6" s="16">
        <f t="shared" si="1"/>
        <v>423.78851040000001</v>
      </c>
      <c r="AA6" s="33">
        <f t="shared" si="2"/>
        <v>2330.8368071999998</v>
      </c>
      <c r="AB6" s="33">
        <f t="shared" si="3"/>
        <v>2542.7310624000002</v>
      </c>
      <c r="AC6" s="66">
        <v>3311.44</v>
      </c>
      <c r="AD6" s="97">
        <f>AC6*Dane!$D$6</f>
        <v>496.71600000000001</v>
      </c>
      <c r="AE6" s="69">
        <f>AC6*Dane!$D$7</f>
        <v>993.43200000000002</v>
      </c>
      <c r="AF6" s="155">
        <f>AC6*Dane!$D$8</f>
        <v>1986.864</v>
      </c>
      <c r="AG6" s="95"/>
      <c r="AH6" s="95"/>
      <c r="AI6" s="95"/>
    </row>
    <row r="7" spans="2:35" ht="29.25" customHeight="1">
      <c r="B7" s="10">
        <f t="shared" si="4"/>
        <v>4</v>
      </c>
      <c r="C7" s="10" t="s">
        <v>99</v>
      </c>
      <c r="D7" s="2" t="s">
        <v>1211</v>
      </c>
      <c r="E7" s="2" t="s">
        <v>1214</v>
      </c>
      <c r="F7" s="53"/>
      <c r="G7" s="52" t="s">
        <v>1215</v>
      </c>
      <c r="H7" s="58"/>
      <c r="I7" s="59">
        <v>10</v>
      </c>
      <c r="J7" s="60">
        <v>2</v>
      </c>
      <c r="K7" s="177"/>
      <c r="L7" s="177"/>
      <c r="M7" s="177"/>
      <c r="N7" s="32">
        <v>1186.0596</v>
      </c>
      <c r="O7" s="14">
        <v>0</v>
      </c>
      <c r="P7" s="14">
        <f>H7*Dane!$C$14+I7*Dane!$C$15+J7*Dane!$C$16</f>
        <v>406</v>
      </c>
      <c r="Q7" s="41">
        <f>H7*Dane!$F$14+I7*Dane!$F$15+J7*Dane!$F$17</f>
        <v>60</v>
      </c>
      <c r="R7" s="41">
        <f>H7*Dane!$H$14+I7*Dane!$H$15+J7*Dane!$H$16+(H7+I7+J7)*Dane!$C$22</f>
        <v>864</v>
      </c>
      <c r="S7" s="15">
        <f t="shared" si="5"/>
        <v>2516.0596</v>
      </c>
      <c r="T7" s="14">
        <f>IF(C7="W",S7*Dane!$D$2,S7*Dane!$H$2)</f>
        <v>503.21192000000002</v>
      </c>
      <c r="U7" s="14">
        <f t="shared" si="6"/>
        <v>3019.2715200000002</v>
      </c>
      <c r="V7" s="14">
        <f>IF(C7="W",S7*Dane!$C$23,S7*Dane!$C$23)</f>
        <v>0</v>
      </c>
      <c r="W7" s="14">
        <f>IF(C7="W",(S7*Dane!$D$3)-V7,(S7*Dane!$H$3)-V7)</f>
        <v>0</v>
      </c>
      <c r="X7" s="14">
        <f t="shared" si="7"/>
        <v>3019.2715200000002</v>
      </c>
      <c r="Y7" s="14">
        <f t="shared" si="0"/>
        <v>301.92715200000004</v>
      </c>
      <c r="Z7" s="16">
        <f t="shared" si="1"/>
        <v>603.85430400000007</v>
      </c>
      <c r="AA7" s="33">
        <f t="shared" si="2"/>
        <v>3321.1986720000004</v>
      </c>
      <c r="AB7" s="33">
        <f t="shared" si="3"/>
        <v>3623.1258240000002</v>
      </c>
      <c r="AC7" s="66">
        <v>4784.84</v>
      </c>
      <c r="AD7" s="97">
        <f>AC7*Dane!$D$6</f>
        <v>717.726</v>
      </c>
      <c r="AE7" s="69">
        <f>AC7*Dane!$D$7</f>
        <v>1435.452</v>
      </c>
      <c r="AF7" s="155">
        <f>AC7*Dane!$D$8</f>
        <v>2870.904</v>
      </c>
      <c r="AG7" s="95"/>
      <c r="AH7" s="95"/>
      <c r="AI7" s="95"/>
    </row>
    <row r="8" spans="2:35" ht="29.25" customHeight="1">
      <c r="B8" s="10">
        <f t="shared" si="4"/>
        <v>5</v>
      </c>
      <c r="C8" s="10" t="s">
        <v>99</v>
      </c>
      <c r="D8" s="2" t="s">
        <v>1216</v>
      </c>
      <c r="E8" s="2" t="s">
        <v>1217</v>
      </c>
      <c r="F8" s="53"/>
      <c r="G8" s="52" t="s">
        <v>1218</v>
      </c>
      <c r="H8" s="58"/>
      <c r="I8" s="59">
        <v>4</v>
      </c>
      <c r="J8" s="60">
        <v>1</v>
      </c>
      <c r="K8" s="177"/>
      <c r="L8" s="177"/>
      <c r="M8" s="177"/>
      <c r="N8" s="32">
        <v>31.614165</v>
      </c>
      <c r="O8" s="14">
        <v>0</v>
      </c>
      <c r="P8" s="14">
        <f>H8*Dane!$C$14+I8*Dane!$C$15+J8*Dane!$C$16</f>
        <v>170</v>
      </c>
      <c r="Q8" s="41">
        <f>H8*Dane!$F$14+I8*Dane!$F$15+J8*Dane!$F$17</f>
        <v>25</v>
      </c>
      <c r="R8" s="41">
        <f>H8*Dane!$H$14+I8*Dane!$H$15+J8*Dane!$H$16+(H8+I8+J8)*Dane!$C$22</f>
        <v>360</v>
      </c>
      <c r="S8" s="15">
        <f t="shared" si="5"/>
        <v>586.61416499999996</v>
      </c>
      <c r="T8" s="14">
        <f>IF(C8="W",S8*Dane!$D$2,S8*Dane!$H$2)</f>
        <v>117.322833</v>
      </c>
      <c r="U8" s="14">
        <f t="shared" si="6"/>
        <v>703.9369979999999</v>
      </c>
      <c r="V8" s="14">
        <f>IF(C8="W",S8*Dane!$C$23,S8*Dane!$C$23)</f>
        <v>0</v>
      </c>
      <c r="W8" s="14">
        <f>IF(C8="W",(S8*Dane!$D$3)-V8,(S8*Dane!$H$3)-V8)</f>
        <v>0</v>
      </c>
      <c r="X8" s="14">
        <f t="shared" si="7"/>
        <v>703.9369979999999</v>
      </c>
      <c r="Y8" s="14">
        <f t="shared" si="0"/>
        <v>70.393699799999993</v>
      </c>
      <c r="Z8" s="16">
        <f t="shared" si="1"/>
        <v>140.78739959999999</v>
      </c>
      <c r="AA8" s="33">
        <f t="shared" si="2"/>
        <v>774.33069779999994</v>
      </c>
      <c r="AB8" s="33">
        <f t="shared" si="3"/>
        <v>844.72439759999986</v>
      </c>
      <c r="AC8" s="66">
        <v>875.57072742000003</v>
      </c>
      <c r="AD8" s="97">
        <f>AC8*Dane!$D$6</f>
        <v>131.335609113</v>
      </c>
      <c r="AE8" s="69">
        <f>AC8*Dane!$D$7</f>
        <v>262.67121822600001</v>
      </c>
      <c r="AF8" s="155">
        <f>AC8*Dane!$D$8</f>
        <v>525.34243645200002</v>
      </c>
      <c r="AG8" s="95"/>
      <c r="AH8" s="95"/>
      <c r="AI8" s="95"/>
    </row>
    <row r="9" spans="2:35" ht="29.25" customHeight="1">
      <c r="B9" s="10">
        <f t="shared" si="4"/>
        <v>6</v>
      </c>
      <c r="C9" s="10" t="s">
        <v>99</v>
      </c>
      <c r="D9" s="2" t="s">
        <v>1153</v>
      </c>
      <c r="E9" s="2" t="s">
        <v>1206</v>
      </c>
      <c r="F9" s="53"/>
      <c r="G9" s="52" t="s">
        <v>1219</v>
      </c>
      <c r="H9" s="58"/>
      <c r="I9" s="59">
        <v>1</v>
      </c>
      <c r="J9" s="60">
        <v>0</v>
      </c>
      <c r="K9" s="177"/>
      <c r="L9" s="177"/>
      <c r="M9" s="177"/>
      <c r="N9" s="32">
        <v>0</v>
      </c>
      <c r="O9" s="14">
        <v>0</v>
      </c>
      <c r="P9" s="14">
        <f>H9*Dane!$C$14+I9*Dane!$C$15+J9*Dane!$C$16</f>
        <v>33</v>
      </c>
      <c r="Q9" s="41">
        <f>H9*Dane!$F$14+I9*Dane!$F$15+J9*Dane!$F$17</f>
        <v>5</v>
      </c>
      <c r="R9" s="41">
        <f>H9*Dane!$H$14+I9*Dane!$H$15+J9*Dane!$H$16+(H9+I9+J9)*Dane!$C$22</f>
        <v>72</v>
      </c>
      <c r="S9" s="15">
        <f t="shared" si="5"/>
        <v>110</v>
      </c>
      <c r="T9" s="14">
        <f>IF(C9="W",S9*Dane!$D$2,S9*Dane!$H$2)</f>
        <v>22</v>
      </c>
      <c r="U9" s="14">
        <f t="shared" si="6"/>
        <v>132</v>
      </c>
      <c r="V9" s="14">
        <f>IF(C9="W",S9*Dane!$C$23,S9*Dane!$C$23)</f>
        <v>0</v>
      </c>
      <c r="W9" s="14">
        <f>IF(C9="W",(S9*Dane!$D$3)-V9,(S9*Dane!$H$3)-V9)</f>
        <v>0</v>
      </c>
      <c r="X9" s="14">
        <f t="shared" si="7"/>
        <v>132</v>
      </c>
      <c r="Y9" s="14">
        <f t="shared" si="0"/>
        <v>13.200000000000001</v>
      </c>
      <c r="Z9" s="16">
        <f t="shared" si="1"/>
        <v>26.400000000000002</v>
      </c>
      <c r="AA9" s="33">
        <f t="shared" si="2"/>
        <v>145.19999999999999</v>
      </c>
      <c r="AB9" s="33">
        <f t="shared" si="3"/>
        <v>158.4</v>
      </c>
      <c r="AC9" s="66">
        <v>216.982</v>
      </c>
      <c r="AD9" s="97">
        <f>AC9*Dane!$D$6</f>
        <v>32.5473</v>
      </c>
      <c r="AE9" s="69">
        <f>AC9*Dane!$D$7</f>
        <v>65.0946</v>
      </c>
      <c r="AF9" s="155">
        <f>AC9*Dane!$D$8</f>
        <v>130.1892</v>
      </c>
      <c r="AG9" s="95"/>
      <c r="AH9" s="95"/>
      <c r="AI9" s="95"/>
    </row>
    <row r="10" spans="2:35" ht="29.25" customHeight="1">
      <c r="B10" s="10">
        <f t="shared" si="4"/>
        <v>7</v>
      </c>
      <c r="C10" s="10" t="s">
        <v>99</v>
      </c>
      <c r="D10" s="2" t="s">
        <v>1220</v>
      </c>
      <c r="E10" s="2" t="s">
        <v>1221</v>
      </c>
      <c r="F10" s="53"/>
      <c r="G10" s="52" t="s">
        <v>1222</v>
      </c>
      <c r="H10" s="58"/>
      <c r="I10" s="59">
        <v>0.5</v>
      </c>
      <c r="J10" s="60">
        <v>0</v>
      </c>
      <c r="K10" s="177"/>
      <c r="L10" s="177"/>
      <c r="M10" s="177"/>
      <c r="N10" s="32">
        <v>0.46299000000000001</v>
      </c>
      <c r="O10" s="14">
        <v>0</v>
      </c>
      <c r="P10" s="14">
        <f>H10*Dane!$C$14+I10*Dane!$C$15+J10*Dane!$C$16</f>
        <v>16.5</v>
      </c>
      <c r="Q10" s="41">
        <f>H10*Dane!$F$14+I10*Dane!$F$15+J10*Dane!$F$17</f>
        <v>2.5</v>
      </c>
      <c r="R10" s="41">
        <f>H10*Dane!$H$14+I10*Dane!$H$15+J10*Dane!$H$16+(H10+I10+J10)*Dane!$C$22</f>
        <v>36</v>
      </c>
      <c r="S10" s="15">
        <f t="shared" si="5"/>
        <v>55.462990000000005</v>
      </c>
      <c r="T10" s="14">
        <f>IF(C10="W",S10*Dane!$D$2,S10*Dane!$H$2)</f>
        <v>11.092598000000002</v>
      </c>
      <c r="U10" s="14">
        <f t="shared" si="6"/>
        <v>66.555588</v>
      </c>
      <c r="V10" s="14">
        <f>IF(C10="W",S10*Dane!$C$23,S10*Dane!$C$23)</f>
        <v>0</v>
      </c>
      <c r="W10" s="14">
        <f>IF(C10="W",(S10*Dane!$D$3)-V10,(S10*Dane!$H$3)-V10)</f>
        <v>0</v>
      </c>
      <c r="X10" s="14">
        <f t="shared" si="7"/>
        <v>66.555588</v>
      </c>
      <c r="Y10" s="14">
        <f t="shared" si="0"/>
        <v>6.6555588000000006</v>
      </c>
      <c r="Z10" s="16">
        <f t="shared" si="1"/>
        <v>13.311117600000001</v>
      </c>
      <c r="AA10" s="33">
        <f t="shared" si="2"/>
        <v>73.211146799999995</v>
      </c>
      <c r="AB10" s="33">
        <f t="shared" si="3"/>
        <v>79.866705600000003</v>
      </c>
      <c r="AC10" s="66">
        <v>96.692708520000011</v>
      </c>
      <c r="AD10" s="97">
        <f>AC10*Dane!$D$6</f>
        <v>14.503906278000001</v>
      </c>
      <c r="AE10" s="69">
        <f>AC10*Dane!$D$7</f>
        <v>29.007812556000001</v>
      </c>
      <c r="AF10" s="155">
        <f>AC10*Dane!$D$8</f>
        <v>58.015625112000002</v>
      </c>
      <c r="AG10" s="95"/>
      <c r="AH10" s="95"/>
      <c r="AI10" s="95"/>
    </row>
    <row r="11" spans="2:35" ht="29.25" customHeight="1">
      <c r="B11" s="10">
        <f t="shared" si="4"/>
        <v>8</v>
      </c>
      <c r="C11" s="10" t="s">
        <v>99</v>
      </c>
      <c r="D11" s="2" t="s">
        <v>1223</v>
      </c>
      <c r="E11" s="2" t="s">
        <v>1224</v>
      </c>
      <c r="F11" s="53"/>
      <c r="G11" s="52" t="s">
        <v>1225</v>
      </c>
      <c r="H11" s="58"/>
      <c r="I11" s="59">
        <v>0</v>
      </c>
      <c r="J11" s="60">
        <v>0.5</v>
      </c>
      <c r="K11" s="177"/>
      <c r="L11" s="177"/>
      <c r="M11" s="177"/>
      <c r="N11" s="32">
        <v>7.0454999999999997</v>
      </c>
      <c r="O11" s="14">
        <v>0</v>
      </c>
      <c r="P11" s="14">
        <f>H11*Dane!$C$14+I11*Dane!$C$15+J11*Dane!$C$16</f>
        <v>19</v>
      </c>
      <c r="Q11" s="41">
        <f>H11*Dane!$F$14+I11*Dane!$F$15+J11*Dane!$F$17</f>
        <v>2.5</v>
      </c>
      <c r="R11" s="41">
        <f>H11*Dane!$H$14+I11*Dane!$H$15+J11*Dane!$H$16+(H11+I11+J11)*Dane!$C$22</f>
        <v>36</v>
      </c>
      <c r="S11" s="15">
        <f t="shared" si="5"/>
        <v>64.545500000000004</v>
      </c>
      <c r="T11" s="14">
        <f>IF(C11="W",S11*Dane!$D$2,S11*Dane!$H$2)</f>
        <v>12.909100000000002</v>
      </c>
      <c r="U11" s="14">
        <f t="shared" si="6"/>
        <v>77.454599999999999</v>
      </c>
      <c r="V11" s="14">
        <f>IF(C11="W",S11*Dane!$C$23,S11*Dane!$C$23)</f>
        <v>0</v>
      </c>
      <c r="W11" s="14">
        <f>IF(C11="W",(S11*Dane!$D$3)-V11,(S11*Dane!$H$3)-V11)</f>
        <v>0</v>
      </c>
      <c r="X11" s="14">
        <f t="shared" si="7"/>
        <v>77.454599999999999</v>
      </c>
      <c r="Y11" s="14">
        <f t="shared" si="0"/>
        <v>7.7454600000000005</v>
      </c>
      <c r="Z11" s="16">
        <f t="shared" si="1"/>
        <v>15.490920000000001</v>
      </c>
      <c r="AA11" s="33">
        <f t="shared" si="2"/>
        <v>85.200059999999993</v>
      </c>
      <c r="AB11" s="33">
        <f t="shared" si="3"/>
        <v>92.945520000000002</v>
      </c>
      <c r="AC11" s="66">
        <v>45.686</v>
      </c>
      <c r="AD11" s="97">
        <f>AC11*Dane!$D$6</f>
        <v>6.8529</v>
      </c>
      <c r="AE11" s="69">
        <f>AC11*Dane!$D$7</f>
        <v>13.7058</v>
      </c>
      <c r="AF11" s="155">
        <f>AC11*Dane!$D$8</f>
        <v>27.4116</v>
      </c>
      <c r="AG11" s="95"/>
      <c r="AH11" s="95"/>
      <c r="AI11" s="95"/>
    </row>
    <row r="12" spans="2:35" ht="29.25" customHeight="1">
      <c r="B12" s="10">
        <f t="shared" si="4"/>
        <v>9</v>
      </c>
      <c r="C12" s="10" t="s">
        <v>100</v>
      </c>
      <c r="D12" s="2" t="s">
        <v>1226</v>
      </c>
      <c r="E12" s="2" t="s">
        <v>1206</v>
      </c>
      <c r="F12" s="53" t="s">
        <v>1227</v>
      </c>
      <c r="G12" s="52"/>
      <c r="H12" s="58"/>
      <c r="I12" s="59">
        <v>0</v>
      </c>
      <c r="J12" s="60">
        <v>0</v>
      </c>
      <c r="K12" s="177"/>
      <c r="L12" s="177"/>
      <c r="M12" s="177"/>
      <c r="N12" s="32">
        <v>20.079674999999998</v>
      </c>
      <c r="O12" s="14">
        <v>0</v>
      </c>
      <c r="P12" s="14">
        <f>H12*Dane!$C$14+I12*Dane!$C$15+J12*Dane!$C$16</f>
        <v>0</v>
      </c>
      <c r="Q12" s="41">
        <f>H12*Dane!$F$14+I12*Dane!$F$15+J12*Dane!$F$17</f>
        <v>0</v>
      </c>
      <c r="R12" s="41">
        <f>H12*Dane!$H$14+I12*Dane!$H$15+J12*Dane!$H$16+(H12+I12+J12)*Dane!$C$22</f>
        <v>0</v>
      </c>
      <c r="S12" s="15">
        <f t="shared" si="5"/>
        <v>20.079674999999998</v>
      </c>
      <c r="T12" s="14">
        <f>IF(C12="W",S12*Dane!$D$2,S12*Dane!$H$2)</f>
        <v>4.0159349999999998</v>
      </c>
      <c r="U12" s="14">
        <f t="shared" si="6"/>
        <v>24.095609999999997</v>
      </c>
      <c r="V12" s="14">
        <f>IF(C12="W",S12*Dane!$C$23,S12*Dane!$C$23)</f>
        <v>0</v>
      </c>
      <c r="W12" s="14">
        <f>IF(C12="W",(S12*Dane!$D$3)-V12,(S12*Dane!$H$3)-V12)</f>
        <v>0</v>
      </c>
      <c r="X12" s="14">
        <f t="shared" si="7"/>
        <v>24.095609999999997</v>
      </c>
      <c r="Y12" s="14">
        <f t="shared" si="0"/>
        <v>2.4095610000000001</v>
      </c>
      <c r="Z12" s="16">
        <f t="shared" si="1"/>
        <v>4.8191220000000001</v>
      </c>
      <c r="AA12" s="33">
        <f t="shared" si="2"/>
        <v>26.505170999999997</v>
      </c>
      <c r="AB12" s="33">
        <f t="shared" si="3"/>
        <v>28.914731999999997</v>
      </c>
      <c r="AC12" s="66">
        <v>48.653999999999996</v>
      </c>
      <c r="AD12" s="97">
        <f>AC12*Dane!$D$6</f>
        <v>7.2980999999999989</v>
      </c>
      <c r="AE12" s="69">
        <f>AC12*Dane!$D$7</f>
        <v>14.596199999999998</v>
      </c>
      <c r="AF12" s="155">
        <f>AC12*Dane!$D$8</f>
        <v>29.192399999999996</v>
      </c>
      <c r="AG12" s="95"/>
      <c r="AH12" s="95"/>
      <c r="AI12" s="95"/>
    </row>
    <row r="13" spans="2:35" ht="29.25" customHeight="1">
      <c r="B13" s="10">
        <f t="shared" si="4"/>
        <v>10</v>
      </c>
      <c r="C13" s="10" t="s">
        <v>100</v>
      </c>
      <c r="D13" s="2" t="s">
        <v>1228</v>
      </c>
      <c r="E13" s="2" t="s">
        <v>1206</v>
      </c>
      <c r="F13" s="53" t="s">
        <v>1229</v>
      </c>
      <c r="G13" s="52"/>
      <c r="H13" s="58"/>
      <c r="I13" s="59">
        <v>0</v>
      </c>
      <c r="J13" s="60">
        <v>0</v>
      </c>
      <c r="K13" s="177"/>
      <c r="L13" s="177"/>
      <c r="M13" s="177"/>
      <c r="N13" s="32">
        <v>195.51262500000001</v>
      </c>
      <c r="O13" s="14">
        <v>0</v>
      </c>
      <c r="P13" s="14">
        <f>H13*Dane!$C$14+I13*Dane!$C$15+J13*Dane!$C$16</f>
        <v>0</v>
      </c>
      <c r="Q13" s="41">
        <f>H13*Dane!$F$14+I13*Dane!$F$15+J13*Dane!$F$17</f>
        <v>0</v>
      </c>
      <c r="R13" s="41">
        <f>H13*Dane!$H$14+I13*Dane!$H$15+J13*Dane!$H$16+(H13+I13+J13)*Dane!$C$22</f>
        <v>0</v>
      </c>
      <c r="S13" s="15">
        <f t="shared" si="5"/>
        <v>195.51262500000001</v>
      </c>
      <c r="T13" s="14">
        <f>IF(C13="W",S13*Dane!$D$2,S13*Dane!$H$2)</f>
        <v>39.102525000000007</v>
      </c>
      <c r="U13" s="14">
        <f t="shared" si="6"/>
        <v>234.61515000000003</v>
      </c>
      <c r="V13" s="14">
        <f>IF(C13="W",S13*Dane!$C$23,S13*Dane!$C$23)</f>
        <v>0</v>
      </c>
      <c r="W13" s="14">
        <f>IF(C13="W",(S13*Dane!$D$3)-V13,(S13*Dane!$H$3)-V13)</f>
        <v>0</v>
      </c>
      <c r="X13" s="14">
        <f t="shared" si="7"/>
        <v>234.61515000000003</v>
      </c>
      <c r="Y13" s="14">
        <f t="shared" si="0"/>
        <v>23.461515000000006</v>
      </c>
      <c r="Z13" s="16">
        <f t="shared" si="1"/>
        <v>46.923030000000011</v>
      </c>
      <c r="AA13" s="33">
        <f t="shared" si="2"/>
        <v>258.07666500000005</v>
      </c>
      <c r="AB13" s="33">
        <f t="shared" si="3"/>
        <v>281.53818000000001</v>
      </c>
      <c r="AC13" s="66">
        <v>290.68817085000006</v>
      </c>
      <c r="AD13" s="97">
        <f>AC13*Dane!$D$6</f>
        <v>43.603225627500009</v>
      </c>
      <c r="AE13" s="69">
        <f>AC13*Dane!$D$7</f>
        <v>87.206451255000019</v>
      </c>
      <c r="AF13" s="155">
        <f>AC13*Dane!$D$8</f>
        <v>174.41290251000004</v>
      </c>
      <c r="AG13" s="95"/>
      <c r="AH13" s="95"/>
      <c r="AI13" s="95"/>
    </row>
    <row r="14" spans="2:35" ht="29.25" customHeight="1">
      <c r="B14" s="10">
        <f t="shared" si="4"/>
        <v>11</v>
      </c>
      <c r="C14" s="10" t="s">
        <v>100</v>
      </c>
      <c r="D14" s="2" t="s">
        <v>1230</v>
      </c>
      <c r="E14" s="2" t="s">
        <v>1206</v>
      </c>
      <c r="F14" s="53" t="s">
        <v>1231</v>
      </c>
      <c r="G14" s="52"/>
      <c r="H14" s="58"/>
      <c r="I14" s="59">
        <v>0</v>
      </c>
      <c r="J14" s="60">
        <v>0</v>
      </c>
      <c r="K14" s="177"/>
      <c r="L14" s="177"/>
      <c r="M14" s="177"/>
      <c r="N14" s="32">
        <v>13.738725000000001</v>
      </c>
      <c r="O14" s="14">
        <v>0</v>
      </c>
      <c r="P14" s="14">
        <f>H14*Dane!$C$14+I14*Dane!$C$15+J14*Dane!$C$16</f>
        <v>0</v>
      </c>
      <c r="Q14" s="41">
        <f>H14*Dane!$F$14+I14*Dane!$F$15+J14*Dane!$F$17</f>
        <v>0</v>
      </c>
      <c r="R14" s="41">
        <f>H14*Dane!$H$14+I14*Dane!$H$15+J14*Dane!$H$16+(H14+I14+J14)*Dane!$C$22</f>
        <v>0</v>
      </c>
      <c r="S14" s="15">
        <f t="shared" si="5"/>
        <v>13.738725000000001</v>
      </c>
      <c r="T14" s="14">
        <f>IF(C14="W",S14*Dane!$D$2,S14*Dane!$H$2)</f>
        <v>2.7477450000000001</v>
      </c>
      <c r="U14" s="14">
        <f t="shared" si="6"/>
        <v>16.486470000000001</v>
      </c>
      <c r="V14" s="14">
        <f>IF(C14="W",S14*Dane!$C$23,S14*Dane!$C$23)</f>
        <v>0</v>
      </c>
      <c r="W14" s="14">
        <f>IF(C14="W",(S14*Dane!$D$3)-V14,(S14*Dane!$H$3)-V14)</f>
        <v>0</v>
      </c>
      <c r="X14" s="14">
        <f t="shared" si="7"/>
        <v>16.486470000000001</v>
      </c>
      <c r="Y14" s="14">
        <f t="shared" si="0"/>
        <v>1.6486470000000002</v>
      </c>
      <c r="Z14" s="16">
        <f t="shared" si="1"/>
        <v>3.2972940000000004</v>
      </c>
      <c r="AA14" s="33">
        <f t="shared" si="2"/>
        <v>18.135117000000001</v>
      </c>
      <c r="AB14" s="33">
        <f>SUM(X14,Z14)</f>
        <v>19.783764000000001</v>
      </c>
      <c r="AC14" s="66">
        <v>25.44</v>
      </c>
      <c r="AD14" s="97">
        <f>AC14*Dane!$D$6</f>
        <v>3.8159999999999998</v>
      </c>
      <c r="AE14" s="69">
        <f>AC14*Dane!$D$7</f>
        <v>7.6319999999999997</v>
      </c>
      <c r="AF14" s="155">
        <f>AC14*Dane!$D$8</f>
        <v>15.263999999999999</v>
      </c>
      <c r="AG14" s="95"/>
      <c r="AH14" s="95"/>
      <c r="AI14" s="95"/>
    </row>
    <row r="15" spans="2:35" ht="29.25" customHeight="1">
      <c r="B15" s="10">
        <f t="shared" si="4"/>
        <v>12</v>
      </c>
      <c r="C15" s="10" t="s">
        <v>100</v>
      </c>
      <c r="D15" s="2" t="s">
        <v>1232</v>
      </c>
      <c r="E15" s="2" t="s">
        <v>1206</v>
      </c>
      <c r="F15" s="53" t="s">
        <v>1233</v>
      </c>
      <c r="G15" s="52"/>
      <c r="H15" s="58"/>
      <c r="I15" s="59">
        <v>0</v>
      </c>
      <c r="J15" s="60">
        <v>0</v>
      </c>
      <c r="K15" s="177"/>
      <c r="L15" s="177"/>
      <c r="M15" s="177"/>
      <c r="N15" s="32">
        <v>27.477450000000001</v>
      </c>
      <c r="O15" s="14">
        <v>0</v>
      </c>
      <c r="P15" s="14">
        <f>H15*Dane!$C$14+I15*Dane!$C$15+J15*Dane!$C$16</f>
        <v>0</v>
      </c>
      <c r="Q15" s="41">
        <f>H15*Dane!$F$14+I15*Dane!$F$15+J15*Dane!$F$17</f>
        <v>0</v>
      </c>
      <c r="R15" s="41">
        <f>H15*Dane!$H$14+I15*Dane!$H$15+J15*Dane!$H$16+(H15+I15+J15)*Dane!$C$22</f>
        <v>0</v>
      </c>
      <c r="S15" s="15">
        <f t="shared" si="5"/>
        <v>27.477450000000001</v>
      </c>
      <c r="T15" s="14">
        <f>IF(C15="W",S15*Dane!$D$2,S15*Dane!$H$2)</f>
        <v>5.4954900000000002</v>
      </c>
      <c r="U15" s="14">
        <f t="shared" si="6"/>
        <v>32.972940000000001</v>
      </c>
      <c r="V15" s="14">
        <f>IF(C15="W",S15*Dane!$C$23,S15*Dane!$C$23)</f>
        <v>0</v>
      </c>
      <c r="W15" s="14">
        <f>IF(C15="W",(S15*Dane!$D$3)-V15,(S15*Dane!$H$3)-V15)</f>
        <v>0</v>
      </c>
      <c r="X15" s="14">
        <f t="shared" si="7"/>
        <v>32.972940000000001</v>
      </c>
      <c r="Y15" s="14">
        <f t="shared" si="0"/>
        <v>3.2972940000000004</v>
      </c>
      <c r="Z15" s="16">
        <f t="shared" si="1"/>
        <v>6.5945880000000008</v>
      </c>
      <c r="AA15" s="33">
        <f t="shared" si="2"/>
        <v>36.270234000000002</v>
      </c>
      <c r="AB15" s="33">
        <f t="shared" si="3"/>
        <v>39.567528000000003</v>
      </c>
      <c r="AC15" s="66">
        <v>63.282000000000004</v>
      </c>
      <c r="AD15" s="97">
        <f>AC15*Dane!$D$6</f>
        <v>9.4923000000000002</v>
      </c>
      <c r="AE15" s="69">
        <f>AC15*Dane!$D$7</f>
        <v>18.9846</v>
      </c>
      <c r="AF15" s="155">
        <f>AC15*Dane!$D$8</f>
        <v>37.969200000000001</v>
      </c>
      <c r="AG15" s="95"/>
      <c r="AH15" s="95"/>
      <c r="AI15" s="95"/>
    </row>
    <row r="16" spans="2:35" ht="29.25" customHeight="1">
      <c r="B16" s="10">
        <f t="shared" si="4"/>
        <v>13</v>
      </c>
      <c r="C16" s="10" t="s">
        <v>100</v>
      </c>
      <c r="D16" s="2" t="s">
        <v>1126</v>
      </c>
      <c r="E16" s="2" t="s">
        <v>1206</v>
      </c>
      <c r="F16" s="53" t="s">
        <v>1234</v>
      </c>
      <c r="G16" s="52" t="s">
        <v>1235</v>
      </c>
      <c r="H16" s="58"/>
      <c r="I16" s="59">
        <v>0</v>
      </c>
      <c r="J16" s="60">
        <v>0</v>
      </c>
      <c r="K16" s="177"/>
      <c r="L16" s="177"/>
      <c r="M16" s="177"/>
      <c r="N16" s="32">
        <v>23.1495</v>
      </c>
      <c r="O16" s="14">
        <v>0</v>
      </c>
      <c r="P16" s="14">
        <f>H16*Dane!$C$14+I16*Dane!$C$15+J16*Dane!$C$16</f>
        <v>0</v>
      </c>
      <c r="Q16" s="41">
        <f>H16*Dane!$F$14+I16*Dane!$F$15+J16*Dane!$F$17</f>
        <v>0</v>
      </c>
      <c r="R16" s="41">
        <f>H16*Dane!$H$14+I16*Dane!$H$15+J16*Dane!$H$16+(H16+I16+J16)*Dane!$C$22</f>
        <v>0</v>
      </c>
      <c r="S16" s="15">
        <f t="shared" si="5"/>
        <v>23.1495</v>
      </c>
      <c r="T16" s="14">
        <f>IF(C16="W",S16*Dane!$D$2,S16*Dane!$H$2)</f>
        <v>4.6299000000000001</v>
      </c>
      <c r="U16" s="14">
        <f t="shared" si="6"/>
        <v>27.779399999999999</v>
      </c>
      <c r="V16" s="14">
        <f>IF(C16="W",S16*Dane!$C$23,S16*Dane!$C$23)</f>
        <v>0</v>
      </c>
      <c r="W16" s="14">
        <f>IF(C16="W",(S16*Dane!$D$3)-V16,(S16*Dane!$H$3)-V16)</f>
        <v>0</v>
      </c>
      <c r="X16" s="14">
        <f t="shared" si="7"/>
        <v>27.779399999999999</v>
      </c>
      <c r="Y16" s="14">
        <f t="shared" si="0"/>
        <v>2.7779400000000001</v>
      </c>
      <c r="Z16" s="16">
        <f t="shared" si="1"/>
        <v>5.5558800000000002</v>
      </c>
      <c r="AA16" s="33">
        <f t="shared" si="2"/>
        <v>30.55734</v>
      </c>
      <c r="AB16" s="33">
        <f t="shared" si="3"/>
        <v>33.335279999999997</v>
      </c>
      <c r="AC16" s="66">
        <v>211.364</v>
      </c>
      <c r="AD16" s="97"/>
      <c r="AE16" s="69"/>
      <c r="AF16" s="155"/>
      <c r="AG16" s="95"/>
      <c r="AH16" s="95"/>
      <c r="AI16" s="95"/>
    </row>
    <row r="17" spans="2:35" ht="29.25" customHeight="1">
      <c r="B17" s="10">
        <f t="shared" si="4"/>
        <v>14</v>
      </c>
      <c r="C17" s="10" t="s">
        <v>99</v>
      </c>
      <c r="D17" s="2" t="s">
        <v>1236</v>
      </c>
      <c r="E17" s="2" t="s">
        <v>1237</v>
      </c>
      <c r="F17" s="53"/>
      <c r="G17" s="52"/>
      <c r="H17" s="58"/>
      <c r="I17" s="59">
        <v>0</v>
      </c>
      <c r="J17" s="60">
        <v>0.5</v>
      </c>
      <c r="K17" s="177"/>
      <c r="L17" s="177"/>
      <c r="M17" s="177"/>
      <c r="N17" s="32">
        <v>11.17215</v>
      </c>
      <c r="O17" s="14">
        <v>0</v>
      </c>
      <c r="P17" s="14">
        <f>H17*Dane!$C$14+I17*Dane!$C$15+J17*Dane!$C$16</f>
        <v>19</v>
      </c>
      <c r="Q17" s="41">
        <f>H17*Dane!$F$14+I17*Dane!$F$15+J17*Dane!$F$17</f>
        <v>2.5</v>
      </c>
      <c r="R17" s="41">
        <f>H17*Dane!$H$14+I17*Dane!$H$15+J17*Dane!$H$16+(H17+I17+J17)*Dane!$C$22</f>
        <v>36</v>
      </c>
      <c r="S17" s="15">
        <f t="shared" si="5"/>
        <v>68.672150000000002</v>
      </c>
      <c r="T17" s="14">
        <f>IF(C17="W",S17*Dane!$D$2,S17*Dane!$H$2)</f>
        <v>13.734430000000001</v>
      </c>
      <c r="U17" s="14">
        <f t="shared" si="6"/>
        <v>82.406580000000005</v>
      </c>
      <c r="V17" s="14">
        <f>IF(C17="W",S17*Dane!$C$23,S17*Dane!$C$23)</f>
        <v>0</v>
      </c>
      <c r="W17" s="14">
        <f>IF(C17="W",(S17*Dane!$D$3)-V17,(S17*Dane!$H$3)-V17)</f>
        <v>0</v>
      </c>
      <c r="X17" s="14">
        <f t="shared" si="7"/>
        <v>82.406580000000005</v>
      </c>
      <c r="Y17" s="14">
        <f t="shared" si="0"/>
        <v>8.2406580000000016</v>
      </c>
      <c r="Z17" s="16">
        <f t="shared" si="1"/>
        <v>16.481316000000003</v>
      </c>
      <c r="AA17" s="33">
        <f t="shared" si="2"/>
        <v>90.647238000000002</v>
      </c>
      <c r="AB17" s="33">
        <f t="shared" si="3"/>
        <v>98.887896000000012</v>
      </c>
      <c r="AC17" s="66">
        <v>67.84</v>
      </c>
      <c r="AD17" s="97">
        <f>AC17*Dane!$D$6</f>
        <v>10.176</v>
      </c>
      <c r="AE17" s="69">
        <f>AC17*Dane!$D$7</f>
        <v>20.352</v>
      </c>
      <c r="AF17" s="155">
        <f>AC17*Dane!$D$8</f>
        <v>40.704000000000001</v>
      </c>
      <c r="AG17" s="95"/>
      <c r="AH17" s="95"/>
      <c r="AI17" s="95"/>
    </row>
    <row r="18" spans="2:35" ht="29.25" customHeight="1">
      <c r="B18" s="10">
        <f t="shared" si="4"/>
        <v>15</v>
      </c>
      <c r="C18" s="10" t="s">
        <v>99</v>
      </c>
      <c r="D18" s="2" t="s">
        <v>1238</v>
      </c>
      <c r="E18" s="2" t="s">
        <v>1206</v>
      </c>
      <c r="F18" s="53"/>
      <c r="G18" s="52"/>
      <c r="H18" s="58"/>
      <c r="I18" s="59">
        <v>0</v>
      </c>
      <c r="J18" s="60">
        <v>0.5</v>
      </c>
      <c r="K18" s="177"/>
      <c r="L18" s="177"/>
      <c r="M18" s="177"/>
      <c r="N18" s="32">
        <v>0.8253299999999999</v>
      </c>
      <c r="O18" s="14">
        <v>0</v>
      </c>
      <c r="P18" s="14">
        <f>H18*Dane!$C$14+I18*Dane!$C$15+J18*Dane!$C$16</f>
        <v>19</v>
      </c>
      <c r="Q18" s="41">
        <f>H18*Dane!$F$14+I18*Dane!$F$15+J18*Dane!$F$17</f>
        <v>2.5</v>
      </c>
      <c r="R18" s="41">
        <f>H18*Dane!$H$14+I18*Dane!$H$15+J18*Dane!$H$16+(H18+I18+J18)*Dane!$C$22</f>
        <v>36</v>
      </c>
      <c r="S18" s="15">
        <f t="shared" si="5"/>
        <v>58.325330000000001</v>
      </c>
      <c r="T18" s="14">
        <f>IF(C18="W",S18*Dane!$D$2,S18*Dane!$H$2)</f>
        <v>11.665066000000001</v>
      </c>
      <c r="U18" s="14">
        <f t="shared" si="6"/>
        <v>69.990396000000004</v>
      </c>
      <c r="V18" s="14">
        <f>IF(C18="W",S18*Dane!$C$23,S18*Dane!$C$23)</f>
        <v>0</v>
      </c>
      <c r="W18" s="14">
        <f>IF(C18="W",(S18*Dane!$D$3)-V18,(S18*Dane!$H$3)-V18)</f>
        <v>0</v>
      </c>
      <c r="X18" s="14">
        <f t="shared" si="7"/>
        <v>69.990396000000004</v>
      </c>
      <c r="Y18" s="14">
        <f t="shared" si="0"/>
        <v>6.9990396000000006</v>
      </c>
      <c r="Z18" s="16">
        <f t="shared" si="1"/>
        <v>13.998079200000001</v>
      </c>
      <c r="AA18" s="33">
        <f t="shared" si="2"/>
        <v>76.989435600000007</v>
      </c>
      <c r="AB18" s="33">
        <f t="shared" si="3"/>
        <v>83.988475200000011</v>
      </c>
      <c r="AC18" s="66">
        <v>30.740080644000006</v>
      </c>
      <c r="AD18" s="97">
        <f>AC18*Dane!$D$6</f>
        <v>4.6110120966000006</v>
      </c>
      <c r="AE18" s="69">
        <f>AC18*Dane!$D$7</f>
        <v>9.2220241932000011</v>
      </c>
      <c r="AF18" s="155">
        <f>AC18*Dane!$D$8</f>
        <v>18.444048386400002</v>
      </c>
      <c r="AG18" s="95"/>
      <c r="AH18" s="95"/>
      <c r="AI18" s="95"/>
    </row>
    <row r="19" spans="2:35" ht="29.25" customHeight="1">
      <c r="B19" s="10">
        <f t="shared" si="4"/>
        <v>16</v>
      </c>
      <c r="C19" s="10" t="s">
        <v>99</v>
      </c>
      <c r="D19" s="2" t="s">
        <v>1239</v>
      </c>
      <c r="E19" s="2" t="s">
        <v>1240</v>
      </c>
      <c r="F19" s="53" t="s">
        <v>1241</v>
      </c>
      <c r="G19" s="52"/>
      <c r="H19" s="58"/>
      <c r="I19" s="59">
        <v>12.8</v>
      </c>
      <c r="J19" s="60">
        <v>0.1</v>
      </c>
      <c r="K19" s="177"/>
      <c r="L19" s="177"/>
      <c r="M19" s="177"/>
      <c r="N19" s="32">
        <v>2010.997065</v>
      </c>
      <c r="O19" s="14">
        <v>0</v>
      </c>
      <c r="P19" s="14">
        <f>H19*Dane!$C$14+I19*Dane!$C$15+J19*Dane!$C$16</f>
        <v>426.20000000000005</v>
      </c>
      <c r="Q19" s="41">
        <f>H19*Dane!$F$14+I19*Dane!$F$15+J19*Dane!$F$17</f>
        <v>64.5</v>
      </c>
      <c r="R19" s="41">
        <f>H19*Dane!$H$14+I19*Dane!$H$15+J19*Dane!$H$16+(H19+I19+J19)*Dane!$C$22</f>
        <v>928.80000000000007</v>
      </c>
      <c r="S19" s="15">
        <f t="shared" si="5"/>
        <v>3430.4970650000005</v>
      </c>
      <c r="T19" s="14">
        <f>IF(C19="W",S19*Dane!$D$2,S19*Dane!$H$2)</f>
        <v>686.09941300000014</v>
      </c>
      <c r="U19" s="14">
        <f t="shared" si="6"/>
        <v>4116.5964780000004</v>
      </c>
      <c r="V19" s="14">
        <f>IF(C19="W",S19*Dane!$C$23,S19*Dane!$C$23)</f>
        <v>0</v>
      </c>
      <c r="W19" s="14">
        <f>IF(C19="W",(S19*Dane!$D$3)-V19,(S19*Dane!$H$3)-V19)</f>
        <v>0</v>
      </c>
      <c r="X19" s="14">
        <f t="shared" si="7"/>
        <v>4116.5964780000004</v>
      </c>
      <c r="Y19" s="14">
        <f t="shared" si="0"/>
        <v>411.65964780000007</v>
      </c>
      <c r="Z19" s="16">
        <f t="shared" si="1"/>
        <v>823.31929560000015</v>
      </c>
      <c r="AA19" s="33">
        <f t="shared" si="2"/>
        <v>4528.2561258000005</v>
      </c>
      <c r="AB19" s="33">
        <f t="shared" si="3"/>
        <v>4939.9157736000006</v>
      </c>
      <c r="AC19" s="66">
        <v>6332.4400000000005</v>
      </c>
      <c r="AD19" s="97">
        <f>AC19*Dane!$D$6</f>
        <v>949.86599999999999</v>
      </c>
      <c r="AE19" s="69">
        <f>AC19*Dane!$D$7</f>
        <v>1899.732</v>
      </c>
      <c r="AF19" s="155">
        <f>AC19*Dane!$D$8</f>
        <v>3799.4639999999999</v>
      </c>
      <c r="AG19" s="95"/>
      <c r="AH19" s="95"/>
      <c r="AI19" s="95"/>
    </row>
    <row r="20" spans="2:35" ht="29.25" customHeight="1">
      <c r="B20" s="10">
        <f t="shared" si="4"/>
        <v>17</v>
      </c>
      <c r="C20" s="10" t="s">
        <v>99</v>
      </c>
      <c r="D20" s="2" t="s">
        <v>1242</v>
      </c>
      <c r="E20" s="2" t="s">
        <v>1206</v>
      </c>
      <c r="F20" s="53"/>
      <c r="G20" s="52" t="s">
        <v>1243</v>
      </c>
      <c r="H20" s="58"/>
      <c r="I20" s="59">
        <v>1</v>
      </c>
      <c r="J20" s="60">
        <v>0.5</v>
      </c>
      <c r="K20" s="177"/>
      <c r="L20" s="177"/>
      <c r="M20" s="177"/>
      <c r="N20" s="32">
        <v>205.939965</v>
      </c>
      <c r="O20" s="14">
        <v>0</v>
      </c>
      <c r="P20" s="14">
        <f>H20*Dane!$C$14+I20*Dane!$C$15+J20*Dane!$C$16</f>
        <v>52</v>
      </c>
      <c r="Q20" s="41">
        <f>H20*Dane!$F$14+I20*Dane!$F$15+J20*Dane!$F$17</f>
        <v>7.5</v>
      </c>
      <c r="R20" s="41">
        <f>H20*Dane!$H$14+I20*Dane!$H$15+J20*Dane!$H$16+(H20+I20+J20)*Dane!$C$22</f>
        <v>108</v>
      </c>
      <c r="S20" s="15">
        <f t="shared" si="5"/>
        <v>373.43996500000003</v>
      </c>
      <c r="T20" s="14">
        <f>IF(C20="W",S20*Dane!$D$2,S20*Dane!$H$2)</f>
        <v>74.687993000000006</v>
      </c>
      <c r="U20" s="14">
        <f t="shared" si="6"/>
        <v>448.12795800000004</v>
      </c>
      <c r="V20" s="14">
        <f>IF(C20="W",S20*Dane!$C$23,S20*Dane!$C$23)</f>
        <v>0</v>
      </c>
      <c r="W20" s="14">
        <f>IF(C20="W",(S20*Dane!$D$3)-V20,(S20*Dane!$H$3)-V20)</f>
        <v>0</v>
      </c>
      <c r="X20" s="14">
        <f t="shared" si="7"/>
        <v>448.12795800000004</v>
      </c>
      <c r="Y20" s="14">
        <f t="shared" si="0"/>
        <v>44.812795800000004</v>
      </c>
      <c r="Z20" s="16">
        <f t="shared" si="1"/>
        <v>89.625591600000007</v>
      </c>
      <c r="AA20" s="33">
        <f t="shared" si="2"/>
        <v>492.94075380000004</v>
      </c>
      <c r="AB20" s="33">
        <f t="shared" si="3"/>
        <v>537.75354960000004</v>
      </c>
      <c r="AC20" s="66">
        <v>635.36400000000003</v>
      </c>
      <c r="AD20" s="97">
        <f>AC20*Dane!$D$6</f>
        <v>95.304600000000008</v>
      </c>
      <c r="AE20" s="69">
        <f>AC20*Dane!$D$7</f>
        <v>190.60920000000002</v>
      </c>
      <c r="AF20" s="155">
        <f>AC20*Dane!$D$8</f>
        <v>381.21840000000003</v>
      </c>
      <c r="AG20" s="95"/>
      <c r="AH20" s="95"/>
      <c r="AI20" s="95"/>
    </row>
    <row r="21" spans="2:35" ht="29.25" customHeight="1">
      <c r="B21" s="10">
        <f t="shared" si="4"/>
        <v>18</v>
      </c>
      <c r="C21" s="10" t="s">
        <v>99</v>
      </c>
      <c r="D21" s="2" t="s">
        <v>1244</v>
      </c>
      <c r="E21" s="2" t="s">
        <v>1206</v>
      </c>
      <c r="F21" s="53"/>
      <c r="G21" s="52" t="s">
        <v>1245</v>
      </c>
      <c r="H21" s="58"/>
      <c r="I21" s="59">
        <v>1</v>
      </c>
      <c r="J21" s="60">
        <v>0</v>
      </c>
      <c r="K21" s="177"/>
      <c r="L21" s="177"/>
      <c r="M21" s="177"/>
      <c r="N21" s="32">
        <v>66.962445000000002</v>
      </c>
      <c r="O21" s="14">
        <v>0</v>
      </c>
      <c r="P21" s="14">
        <f>H21*Dane!$C$14+I21*Dane!$C$15+J21*Dane!$C$16</f>
        <v>33</v>
      </c>
      <c r="Q21" s="41">
        <f>H21*Dane!$F$14+I21*Dane!$F$15+J21*Dane!$F$17</f>
        <v>5</v>
      </c>
      <c r="R21" s="41">
        <f>H21*Dane!$H$14+I21*Dane!$H$15+J21*Dane!$H$16+(H21+I21+J21)*Dane!$C$22</f>
        <v>72</v>
      </c>
      <c r="S21" s="15">
        <f t="shared" si="5"/>
        <v>176.962445</v>
      </c>
      <c r="T21" s="14">
        <f>IF(C21="W",S21*Dane!$D$2,S21*Dane!$H$2)</f>
        <v>35.392489000000005</v>
      </c>
      <c r="U21" s="14">
        <f t="shared" si="6"/>
        <v>212.35493400000001</v>
      </c>
      <c r="V21" s="14">
        <f>IF(C21="W",S21*Dane!$C$23,S21*Dane!$C$23)</f>
        <v>0</v>
      </c>
      <c r="W21" s="14">
        <f>IF(C21="W",(S21*Dane!$D$3)-V21,(S21*Dane!$H$3)-V21)</f>
        <v>0</v>
      </c>
      <c r="X21" s="14">
        <f t="shared" si="7"/>
        <v>212.35493400000001</v>
      </c>
      <c r="Y21" s="14">
        <f t="shared" si="0"/>
        <v>21.235493400000003</v>
      </c>
      <c r="Z21" s="16">
        <f t="shared" si="1"/>
        <v>42.470986800000006</v>
      </c>
      <c r="AA21" s="33">
        <f t="shared" si="2"/>
        <v>233.59042740000001</v>
      </c>
      <c r="AB21" s="33">
        <f t="shared" si="3"/>
        <v>254.82592080000001</v>
      </c>
      <c r="AC21" s="66">
        <v>407.67600000000004</v>
      </c>
      <c r="AD21" s="97">
        <f>AC21*Dane!$D$6</f>
        <v>61.151400000000002</v>
      </c>
      <c r="AE21" s="69">
        <f>AC21*Dane!$D$7</f>
        <v>122.3028</v>
      </c>
      <c r="AF21" s="155">
        <f>AC21*Dane!$D$8</f>
        <v>244.60560000000001</v>
      </c>
      <c r="AG21" s="95"/>
      <c r="AH21" s="95"/>
      <c r="AI21" s="95"/>
    </row>
    <row r="22" spans="2:35" ht="29.25" customHeight="1">
      <c r="B22" s="10">
        <f t="shared" si="4"/>
        <v>19</v>
      </c>
      <c r="C22" s="10" t="s">
        <v>99</v>
      </c>
      <c r="D22" s="2" t="s">
        <v>1246</v>
      </c>
      <c r="E22" s="2" t="s">
        <v>1250</v>
      </c>
      <c r="F22" s="53"/>
      <c r="G22" s="52" t="s">
        <v>1251</v>
      </c>
      <c r="H22" s="58"/>
      <c r="I22" s="59">
        <v>0.5</v>
      </c>
      <c r="J22" s="60">
        <v>0</v>
      </c>
      <c r="K22" s="177"/>
      <c r="L22" s="177"/>
      <c r="M22" s="177"/>
      <c r="N22" s="32">
        <v>127.66446000000001</v>
      </c>
      <c r="O22" s="14">
        <v>0</v>
      </c>
      <c r="P22" s="14">
        <f>H22*Dane!$C$14+I22*Dane!$C$15+J22*Dane!$C$16</f>
        <v>16.5</v>
      </c>
      <c r="Q22" s="41">
        <f>H22*Dane!$F$14+I22*Dane!$F$15+J22*Dane!$F$17</f>
        <v>2.5</v>
      </c>
      <c r="R22" s="41">
        <f>H22*Dane!$H$14+I22*Dane!$H$15+J22*Dane!$H$16+(H22+I22+J22)*Dane!$C$22</f>
        <v>36</v>
      </c>
      <c r="S22" s="15">
        <f t="shared" si="5"/>
        <v>182.66446000000002</v>
      </c>
      <c r="T22" s="14">
        <f>IF(C22="W",S22*Dane!$D$2,S22*Dane!$H$2)</f>
        <v>36.532892000000004</v>
      </c>
      <c r="U22" s="14">
        <f t="shared" si="6"/>
        <v>219.19735200000002</v>
      </c>
      <c r="V22" s="14">
        <f>IF(C22="W",S22*Dane!$C$23,S22*Dane!$C$23)</f>
        <v>0</v>
      </c>
      <c r="W22" s="14">
        <f>IF(C22="W",(S22*Dane!$D$3)-V22,(S22*Dane!$H$3)-V22)</f>
        <v>0</v>
      </c>
      <c r="X22" s="14">
        <f t="shared" si="7"/>
        <v>219.19735200000002</v>
      </c>
      <c r="Y22" s="14">
        <f t="shared" si="0"/>
        <v>21.919735200000005</v>
      </c>
      <c r="Z22" s="16">
        <f t="shared" si="1"/>
        <v>43.83947040000001</v>
      </c>
      <c r="AA22" s="33">
        <f t="shared" si="2"/>
        <v>241.11708720000001</v>
      </c>
      <c r="AB22" s="33">
        <f t="shared" si="3"/>
        <v>263.03682240000001</v>
      </c>
      <c r="AC22" s="66">
        <v>420.07800000000003</v>
      </c>
      <c r="AD22" s="97">
        <f>AC22*Dane!$D$6</f>
        <v>63.011700000000005</v>
      </c>
      <c r="AE22" s="69">
        <f>AC22*Dane!$D$7</f>
        <v>126.02340000000001</v>
      </c>
      <c r="AF22" s="155">
        <f>AC22*Dane!$D$8</f>
        <v>252.04680000000002</v>
      </c>
      <c r="AG22" s="95"/>
      <c r="AH22" s="95"/>
      <c r="AI22" s="95"/>
    </row>
    <row r="23" spans="2:35" ht="29.25" customHeight="1">
      <c r="B23" s="10">
        <f t="shared" si="4"/>
        <v>20</v>
      </c>
      <c r="C23" s="10" t="s">
        <v>99</v>
      </c>
      <c r="D23" s="2" t="s">
        <v>1246</v>
      </c>
      <c r="E23" s="2" t="s">
        <v>1214</v>
      </c>
      <c r="F23" s="53"/>
      <c r="G23" s="52" t="s">
        <v>1252</v>
      </c>
      <c r="H23" s="58"/>
      <c r="I23" s="59">
        <v>0.3</v>
      </c>
      <c r="J23" s="60">
        <v>0</v>
      </c>
      <c r="K23" s="177"/>
      <c r="L23" s="177"/>
      <c r="M23" s="177"/>
      <c r="N23" s="32">
        <v>6.4013400000000003</v>
      </c>
      <c r="O23" s="14">
        <v>0</v>
      </c>
      <c r="P23" s="14">
        <f>H23*Dane!$C$14+I23*Dane!$C$15+J23*Dane!$C$16</f>
        <v>9.9</v>
      </c>
      <c r="Q23" s="41">
        <f>H23*Dane!$F$14+I23*Dane!$F$15+J23*Dane!$F$17</f>
        <v>1.5</v>
      </c>
      <c r="R23" s="41">
        <f>H23*Dane!$H$14+I23*Dane!$H$15+J23*Dane!$H$16+(H23+I23+J23)*Dane!$C$22</f>
        <v>21.599999999999998</v>
      </c>
      <c r="S23" s="15">
        <f t="shared" si="5"/>
        <v>39.401339999999998</v>
      </c>
      <c r="T23" s="14">
        <f>IF(C23="W",S23*Dane!$D$2,S23*Dane!$H$2)</f>
        <v>7.8802680000000001</v>
      </c>
      <c r="U23" s="14">
        <f t="shared" si="6"/>
        <v>47.281607999999999</v>
      </c>
      <c r="V23" s="14">
        <f>IF(C23="W",S23*Dane!$C$23,S23*Dane!$C$23)</f>
        <v>0</v>
      </c>
      <c r="W23" s="14">
        <f>IF(C23="W",(S23*Dane!$D$3)-V23,(S23*Dane!$H$3)-V23)</f>
        <v>0</v>
      </c>
      <c r="X23" s="14">
        <f t="shared" si="7"/>
        <v>47.281607999999999</v>
      </c>
      <c r="Y23" s="14">
        <f t="shared" si="0"/>
        <v>4.7281608000000004</v>
      </c>
      <c r="Z23" s="16">
        <f t="shared" si="1"/>
        <v>9.4563216000000008</v>
      </c>
      <c r="AA23" s="33">
        <f t="shared" si="2"/>
        <v>52.009768799999996</v>
      </c>
      <c r="AB23" s="33">
        <f t="shared" si="3"/>
        <v>56.737929600000001</v>
      </c>
      <c r="AC23" s="66">
        <v>70.595999999999989</v>
      </c>
      <c r="AD23" s="97">
        <f>AC23*Dane!$D$6</f>
        <v>10.589399999999998</v>
      </c>
      <c r="AE23" s="69">
        <f>AC23*Dane!$D$7</f>
        <v>21.178799999999995</v>
      </c>
      <c r="AF23" s="155">
        <f>AC23*Dane!$D$8</f>
        <v>42.357599999999991</v>
      </c>
      <c r="AG23" s="95"/>
      <c r="AH23" s="95"/>
      <c r="AI23" s="95"/>
    </row>
    <row r="24" spans="2:35" ht="29.25" customHeight="1">
      <c r="B24" s="10">
        <f t="shared" si="4"/>
        <v>21</v>
      </c>
      <c r="C24" s="10" t="s">
        <v>99</v>
      </c>
      <c r="D24" s="2" t="s">
        <v>1246</v>
      </c>
      <c r="E24" s="2" t="s">
        <v>1221</v>
      </c>
      <c r="F24" s="53"/>
      <c r="G24" s="52" t="s">
        <v>1253</v>
      </c>
      <c r="H24" s="58"/>
      <c r="I24" s="59">
        <v>0.5</v>
      </c>
      <c r="J24" s="60">
        <v>0</v>
      </c>
      <c r="K24" s="177"/>
      <c r="L24" s="177"/>
      <c r="M24" s="177"/>
      <c r="N24" s="32">
        <v>82.392089999999996</v>
      </c>
      <c r="O24" s="14">
        <v>0</v>
      </c>
      <c r="P24" s="14">
        <f>H24*Dane!$C$14+I24*Dane!$C$15+J24*Dane!$C$16</f>
        <v>16.5</v>
      </c>
      <c r="Q24" s="41">
        <f>H24*Dane!$F$14+I24*Dane!$F$15+J24*Dane!$F$17</f>
        <v>2.5</v>
      </c>
      <c r="R24" s="41">
        <f>H24*Dane!$H$14+I24*Dane!$H$15+J24*Dane!$H$16+(H24+I24+J24)*Dane!$C$22</f>
        <v>36</v>
      </c>
      <c r="S24" s="15">
        <f t="shared" si="5"/>
        <v>137.39209</v>
      </c>
      <c r="T24" s="14">
        <f>IF(C24="W",S24*Dane!$D$2,S24*Dane!$H$2)</f>
        <v>27.478418000000001</v>
      </c>
      <c r="U24" s="14">
        <f t="shared" si="6"/>
        <v>164.870508</v>
      </c>
      <c r="V24" s="14">
        <f>IF(C24="W",S24*Dane!$C$23,S24*Dane!$C$23)</f>
        <v>0</v>
      </c>
      <c r="W24" s="14">
        <f>IF(C24="W",(S24*Dane!$D$3)-V24,(S24*Dane!$H$3)-V24)</f>
        <v>0</v>
      </c>
      <c r="X24" s="14">
        <f t="shared" si="7"/>
        <v>164.870508</v>
      </c>
      <c r="Y24" s="14">
        <f t="shared" si="0"/>
        <v>16.487050800000002</v>
      </c>
      <c r="Z24" s="16">
        <f t="shared" si="1"/>
        <v>32.974101600000004</v>
      </c>
      <c r="AA24" s="33">
        <f t="shared" si="2"/>
        <v>181.35755879999999</v>
      </c>
      <c r="AB24" s="33">
        <f t="shared" si="3"/>
        <v>197.84460960000001</v>
      </c>
      <c r="AC24" s="66">
        <v>281.21800000000002</v>
      </c>
      <c r="AD24" s="97">
        <f>AC24*Dane!$D$6</f>
        <v>42.182700000000004</v>
      </c>
      <c r="AE24" s="69">
        <f>AC24*Dane!$D$7</f>
        <v>84.365400000000008</v>
      </c>
      <c r="AF24" s="155">
        <f>AC24*Dane!$D$8</f>
        <v>168.73080000000002</v>
      </c>
      <c r="AG24" s="95"/>
      <c r="AH24" s="95"/>
      <c r="AI24" s="95"/>
    </row>
    <row r="25" spans="2:35" ht="29.25" customHeight="1">
      <c r="B25" s="10">
        <f t="shared" si="4"/>
        <v>22</v>
      </c>
      <c r="C25" s="10" t="s">
        <v>99</v>
      </c>
      <c r="D25" s="2" t="s">
        <v>1254</v>
      </c>
      <c r="E25" s="2" t="s">
        <v>1255</v>
      </c>
      <c r="F25" s="53"/>
      <c r="G25" s="52" t="s">
        <v>1256</v>
      </c>
      <c r="H25" s="58"/>
      <c r="I25" s="59">
        <v>2.5</v>
      </c>
      <c r="J25" s="60">
        <v>0.5</v>
      </c>
      <c r="K25" s="177"/>
      <c r="L25" s="177"/>
      <c r="M25" s="177"/>
      <c r="N25" s="32">
        <v>20.311170000000001</v>
      </c>
      <c r="O25" s="14">
        <v>0</v>
      </c>
      <c r="P25" s="14">
        <f>H25*Dane!$C$14+I25*Dane!$C$15+J25*Dane!$C$16</f>
        <v>101.5</v>
      </c>
      <c r="Q25" s="41">
        <f>H25*Dane!$F$14+I25*Dane!$F$15+J25*Dane!$F$17</f>
        <v>15</v>
      </c>
      <c r="R25" s="41">
        <f>H25*Dane!$H$14+I25*Dane!$H$15+J25*Dane!$H$16+(H25+I25+J25)*Dane!$C$22</f>
        <v>216</v>
      </c>
      <c r="S25" s="15">
        <f t="shared" si="5"/>
        <v>352.81117</v>
      </c>
      <c r="T25" s="14">
        <f>IF(C25="W",S25*Dane!$D$2,S25*Dane!$H$2)</f>
        <v>70.562234000000004</v>
      </c>
      <c r="U25" s="14">
        <f t="shared" si="6"/>
        <v>423.37340399999999</v>
      </c>
      <c r="V25" s="14">
        <f>IF(C25="W",S25*Dane!$C$23,S25*Dane!$C$23)</f>
        <v>0</v>
      </c>
      <c r="W25" s="14">
        <f>IF(C25="W",(S25*Dane!$D$3)-V25,(S25*Dane!$H$3)-V25)</f>
        <v>0</v>
      </c>
      <c r="X25" s="14">
        <f t="shared" si="7"/>
        <v>423.37340399999999</v>
      </c>
      <c r="Y25" s="14">
        <f t="shared" si="0"/>
        <v>42.337340400000002</v>
      </c>
      <c r="Z25" s="16">
        <f t="shared" si="1"/>
        <v>84.674680800000004</v>
      </c>
      <c r="AA25" s="33">
        <f t="shared" si="2"/>
        <v>465.71074440000001</v>
      </c>
      <c r="AB25" s="33">
        <f t="shared" si="3"/>
        <v>508.04808479999997</v>
      </c>
      <c r="AC25" s="66">
        <v>544.17504540000004</v>
      </c>
      <c r="AD25" s="97">
        <f>AC25*Dane!$D$6</f>
        <v>81.626256810000001</v>
      </c>
      <c r="AE25" s="69">
        <f>AC25*Dane!$D$7</f>
        <v>163.25251362</v>
      </c>
      <c r="AF25" s="155">
        <f>AC25*Dane!$D$8</f>
        <v>326.50502724</v>
      </c>
      <c r="AG25" s="95"/>
      <c r="AH25" s="95"/>
      <c r="AI25" s="95"/>
    </row>
    <row r="26" spans="2:35" ht="29.25" customHeight="1">
      <c r="AD26" s="71"/>
      <c r="AE26" s="71"/>
      <c r="AF26" s="71"/>
    </row>
  </sheetData>
  <autoFilter ref="B3:AF25" xr:uid="{00000000-0009-0000-0000-000003000000}"/>
  <mergeCells count="10">
    <mergeCell ref="AD2:AF2"/>
    <mergeCell ref="H2:J2"/>
    <mergeCell ref="N2:AB2"/>
    <mergeCell ref="AC2:AC3"/>
    <mergeCell ref="G2:G3"/>
    <mergeCell ref="C2:C3"/>
    <mergeCell ref="B2:B3"/>
    <mergeCell ref="D2:D3"/>
    <mergeCell ref="E2:E3"/>
    <mergeCell ref="F2:F3"/>
  </mergeCells>
  <conditionalFormatting sqref="AC4:AC25">
    <cfRule type="cellIs" dxfId="7" priority="3" operator="lessThan">
      <formula>AB4</formula>
    </cfRule>
  </conditionalFormatting>
  <printOptions horizontalCentered="1"/>
  <pageMargins left="0.47244094488188981" right="0.47244094488188981" top="0.32666666666666666" bottom="0.32666666666666666" header="0.15748031496062992" footer="0.15748031496062992"/>
  <pageSetup paperSize="9" scale="40" orientation="landscape" r:id="rId1"/>
  <headerFooter alignWithMargins="0">
    <oddHeader>&amp;C&amp;14CENNIK KES&amp;RData wydruku: &amp;D</oddHeader>
    <oddFooter>&amp;R&amp;12Strona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8">
    <tabColor theme="4" tint="0.59999389629810485"/>
  </sheetPr>
  <dimension ref="A1:AG53"/>
  <sheetViews>
    <sheetView workbookViewId="0"/>
  </sheetViews>
  <sheetFormatPr defaultRowHeight="29.25" customHeight="1" outlineLevelCol="1"/>
  <cols>
    <col min="1" max="1" width="5.7109375" style="19" customWidth="1"/>
    <col min="2" max="2" width="9.7109375" style="19" customWidth="1"/>
    <col min="3" max="3" width="36.28515625" style="20" customWidth="1"/>
    <col min="4" max="4" width="29.140625" style="21" customWidth="1"/>
    <col min="5" max="5" width="22.42578125" style="21" customWidth="1"/>
    <col min="6" max="8" width="13.42578125" style="21" customWidth="1" outlineLevel="1"/>
    <col min="9" max="10" width="12.7109375" style="9" customWidth="1"/>
    <col min="11" max="12" width="13.28515625" style="9" customWidth="1"/>
    <col min="13" max="13" width="14.5703125" style="9" customWidth="1"/>
    <col min="14" max="14" width="14.7109375" style="9" customWidth="1"/>
    <col min="15" max="19" width="12.7109375" style="9" customWidth="1"/>
    <col min="20" max="20" width="10.5703125" style="9" customWidth="1"/>
    <col min="21" max="21" width="11.42578125" style="9" customWidth="1"/>
    <col min="22" max="23" width="15.140625" style="9" customWidth="1"/>
    <col min="24" max="24" width="15.7109375" style="42" customWidth="1"/>
    <col min="25" max="27" width="16.140625" style="29" customWidth="1"/>
    <col min="28" max="28" width="14.5703125" style="9" customWidth="1"/>
    <col min="29" max="29" width="11" style="8" customWidth="1"/>
    <col min="30" max="30" width="10.140625" style="8" customWidth="1"/>
    <col min="31" max="31" width="13.85546875" style="94" customWidth="1"/>
    <col min="32" max="32" width="14.7109375" style="94" customWidth="1"/>
    <col min="33" max="33" width="13.140625" style="94" customWidth="1"/>
    <col min="34" max="16384" width="9.140625" style="8"/>
  </cols>
  <sheetData>
    <row r="1" spans="1:30" ht="20.25" customHeight="1">
      <c r="A1" s="5"/>
      <c r="B1" s="28"/>
      <c r="C1" s="93" t="s">
        <v>2097</v>
      </c>
      <c r="D1" s="6"/>
      <c r="E1" s="6"/>
      <c r="F1" s="6"/>
      <c r="G1" s="6"/>
      <c r="H1" s="6"/>
      <c r="I1" s="7"/>
      <c r="J1" s="7">
        <f>F4*Dane!$D$4</f>
        <v>0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25" t="s">
        <v>0</v>
      </c>
      <c r="X1" s="26">
        <v>43214</v>
      </c>
      <c r="Y1" s="27"/>
      <c r="Z1" s="27"/>
      <c r="AA1" s="27"/>
    </row>
    <row r="2" spans="1:30" ht="29.25" customHeight="1">
      <c r="A2" s="259" t="s">
        <v>1</v>
      </c>
      <c r="B2" s="257" t="s">
        <v>98</v>
      </c>
      <c r="C2" s="261" t="s">
        <v>2</v>
      </c>
      <c r="D2" s="281" t="s">
        <v>3</v>
      </c>
      <c r="E2" s="283" t="s">
        <v>1171</v>
      </c>
      <c r="F2" s="269" t="s">
        <v>881</v>
      </c>
      <c r="G2" s="270"/>
      <c r="H2" s="270"/>
      <c r="I2" s="269" t="s">
        <v>2071</v>
      </c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1"/>
      <c r="X2" s="272" t="s">
        <v>2073</v>
      </c>
      <c r="Y2" s="266" t="s">
        <v>2072</v>
      </c>
      <c r="Z2" s="266"/>
      <c r="AA2" s="266"/>
    </row>
    <row r="3" spans="1:30" ht="44.25" customHeight="1" thickBot="1">
      <c r="A3" s="260"/>
      <c r="B3" s="258"/>
      <c r="C3" s="262"/>
      <c r="D3" s="282"/>
      <c r="E3" s="284"/>
      <c r="F3" s="79" t="s">
        <v>1452</v>
      </c>
      <c r="G3" s="80" t="s">
        <v>1453</v>
      </c>
      <c r="H3" s="80" t="s">
        <v>882</v>
      </c>
      <c r="I3" s="74" t="s">
        <v>6</v>
      </c>
      <c r="J3" s="75" t="s">
        <v>7</v>
      </c>
      <c r="K3" s="75" t="s">
        <v>8</v>
      </c>
      <c r="L3" s="75" t="s">
        <v>1957</v>
      </c>
      <c r="M3" s="76" t="s">
        <v>1958</v>
      </c>
      <c r="N3" s="140" t="s">
        <v>9</v>
      </c>
      <c r="O3" s="75" t="s">
        <v>10</v>
      </c>
      <c r="P3" s="75" t="s">
        <v>11</v>
      </c>
      <c r="Q3" s="75" t="s">
        <v>1959</v>
      </c>
      <c r="R3" s="75" t="s">
        <v>1960</v>
      </c>
      <c r="S3" s="75" t="s">
        <v>12</v>
      </c>
      <c r="T3" s="75" t="s">
        <v>13</v>
      </c>
      <c r="U3" s="75" t="s">
        <v>14</v>
      </c>
      <c r="V3" s="141" t="s">
        <v>15</v>
      </c>
      <c r="W3" s="141" t="s">
        <v>16</v>
      </c>
      <c r="X3" s="273"/>
      <c r="Y3" s="149" t="s">
        <v>870</v>
      </c>
      <c r="Z3" s="143" t="s">
        <v>871</v>
      </c>
      <c r="AA3" s="150" t="s">
        <v>872</v>
      </c>
    </row>
    <row r="4" spans="1:30" ht="29.25" customHeight="1">
      <c r="A4" s="38">
        <v>1</v>
      </c>
      <c r="B4" s="38"/>
      <c r="C4" s="43"/>
      <c r="D4" s="39"/>
      <c r="E4" s="88"/>
      <c r="F4" s="135"/>
      <c r="G4" s="136"/>
      <c r="H4" s="136"/>
      <c r="I4" s="40"/>
      <c r="J4" s="41">
        <v>0</v>
      </c>
      <c r="K4" s="41">
        <f>F4*Dane!$C$14+G4*Dane!$C$15+H4*Dane!$C$16</f>
        <v>0</v>
      </c>
      <c r="L4" s="41">
        <f>F4*Dane!$F$14+G4*Dane!$F$15</f>
        <v>0</v>
      </c>
      <c r="M4" s="41">
        <f>F4*Dane!$H$14+G4*Dane!$H$15+H4*Dane!$H$16+F4*Dane!$C$22+G4*Dane!$C$22</f>
        <v>0</v>
      </c>
      <c r="N4" s="131">
        <f>SUM(I4:M4)</f>
        <v>0</v>
      </c>
      <c r="O4" s="41">
        <f>IF(B4="W",N4*Dane!$D$2,N4*Dane!$H$2)</f>
        <v>0</v>
      </c>
      <c r="P4" s="41">
        <f>SUM(N4:O4)</f>
        <v>0</v>
      </c>
      <c r="Q4" s="41">
        <f>IF(B4="W",N4*Dane!$C$23,N4*Dane!$C$23)</f>
        <v>0</v>
      </c>
      <c r="R4" s="41">
        <f>IF(B4="W",(N4*Dane!$D$3)-Q4,(N4*Dane!$H$3)-Q4)</f>
        <v>0</v>
      </c>
      <c r="S4" s="41">
        <f>SUM(P4:R4)</f>
        <v>0</v>
      </c>
      <c r="T4" s="41">
        <f>S4*0.1</f>
        <v>0</v>
      </c>
      <c r="U4" s="41">
        <f>S4*0.2</f>
        <v>0</v>
      </c>
      <c r="V4" s="126">
        <f>SUM(S4:T4)</f>
        <v>0</v>
      </c>
      <c r="W4" s="137">
        <f>SUM(S4,U4)</f>
        <v>0</v>
      </c>
      <c r="X4" s="70"/>
      <c r="Y4" s="157">
        <f>$X$4*Dane!$D$6</f>
        <v>0</v>
      </c>
      <c r="Z4" s="139">
        <f>$X$4*Dane!$D$7</f>
        <v>0</v>
      </c>
      <c r="AA4" s="158">
        <f>$X$4*Dane!$D$8</f>
        <v>0</v>
      </c>
      <c r="AB4" s="89"/>
      <c r="AC4" s="17"/>
      <c r="AD4" s="17"/>
    </row>
    <row r="5" spans="1:30" ht="29.25" customHeight="1">
      <c r="A5" s="38">
        <f>A4+1</f>
        <v>2</v>
      </c>
      <c r="B5" s="11"/>
      <c r="C5" s="24"/>
      <c r="D5" s="36"/>
      <c r="E5" s="86"/>
      <c r="F5" s="12"/>
      <c r="G5" s="31"/>
      <c r="H5" s="31"/>
      <c r="I5" s="32"/>
      <c r="J5" s="14">
        <v>0</v>
      </c>
      <c r="K5" s="14">
        <f>F5*Dane!$C$14+G5*Dane!$C$15+H5*Dane!$C$16</f>
        <v>0</v>
      </c>
      <c r="L5" s="14">
        <f>F5*Dane!$F$14+G5*Dane!$F$15</f>
        <v>0</v>
      </c>
      <c r="M5" s="14">
        <f>F5*Dane!$H$14+G5*Dane!$H$15+H5*Dane!$H$16+F5*Dane!$C$22+G5*Dane!$C$22</f>
        <v>0</v>
      </c>
      <c r="N5" s="15">
        <f t="shared" ref="N5:N53" si="0">SUM(I5:M5)</f>
        <v>0</v>
      </c>
      <c r="O5" s="14">
        <f>IF(B5="W",N5*Dane!$D$2,N5*Dane!$H$2)</f>
        <v>0</v>
      </c>
      <c r="P5" s="14">
        <f t="shared" ref="P5:P53" si="1">SUM(N5:O5)</f>
        <v>0</v>
      </c>
      <c r="Q5" s="14">
        <f>IF(B5="W",N5*Dane!$C$23,N5*Dane!$C$23)</f>
        <v>0</v>
      </c>
      <c r="R5" s="14">
        <f>IF(B5="W",(N5*Dane!$D$3)-Q5,(N5*Dane!$H$3)-Q5)</f>
        <v>0</v>
      </c>
      <c r="S5" s="14">
        <f t="shared" ref="S5:S53" si="2">SUM(P5:R5)</f>
        <v>0</v>
      </c>
      <c r="T5" s="14">
        <f t="shared" ref="T5:T53" si="3">S5*0.1</f>
        <v>0</v>
      </c>
      <c r="U5" s="14">
        <f t="shared" ref="U5:U53" si="4">S5*0.2</f>
        <v>0</v>
      </c>
      <c r="V5" s="33">
        <f t="shared" ref="V5:V53" si="5">SUM(S5:T5)</f>
        <v>0</v>
      </c>
      <c r="W5" s="34">
        <f t="shared" ref="W5:W53" si="6">SUM(S5,U5)</f>
        <v>0</v>
      </c>
      <c r="X5" s="49"/>
      <c r="Y5" s="157">
        <f>$X$4*Dane!$D$6</f>
        <v>0</v>
      </c>
      <c r="Z5" s="139">
        <f>$X$4*Dane!$D$7</f>
        <v>0</v>
      </c>
      <c r="AA5" s="158">
        <f>$X$4*Dane!$D$8</f>
        <v>0</v>
      </c>
      <c r="AB5" s="89"/>
      <c r="AC5" s="17"/>
      <c r="AD5" s="17"/>
    </row>
    <row r="6" spans="1:30" ht="29.25" customHeight="1">
      <c r="A6" s="38">
        <f t="shared" ref="A6:A53" si="7">A5+1</f>
        <v>3</v>
      </c>
      <c r="B6" s="11"/>
      <c r="C6" s="24"/>
      <c r="D6" s="36"/>
      <c r="E6" s="86"/>
      <c r="F6" s="12"/>
      <c r="G6" s="31"/>
      <c r="H6" s="31"/>
      <c r="I6" s="32"/>
      <c r="J6" s="14">
        <v>0</v>
      </c>
      <c r="K6" s="14">
        <f>F6*Dane!$C$14+G6*Dane!$C$15+H6*Dane!$C$16</f>
        <v>0</v>
      </c>
      <c r="L6" s="14">
        <f>F6*Dane!$F$14+G6*Dane!$F$15</f>
        <v>0</v>
      </c>
      <c r="M6" s="14">
        <f>F6*Dane!$H$14+G6*Dane!$H$15+H6*Dane!$H$16+F6*Dane!$C$22+G6*Dane!$C$22</f>
        <v>0</v>
      </c>
      <c r="N6" s="15">
        <f t="shared" si="0"/>
        <v>0</v>
      </c>
      <c r="O6" s="14">
        <f>IF(B6="W",N6*Dane!$D$2,N6*Dane!$H$2)</f>
        <v>0</v>
      </c>
      <c r="P6" s="14">
        <f>SUM(N6:O6)</f>
        <v>0</v>
      </c>
      <c r="Q6" s="14">
        <f>IF(B6="W",N6*Dane!$C$23,N6*Dane!$C$23)</f>
        <v>0</v>
      </c>
      <c r="R6" s="14">
        <f>IF(B6="W",(N6*Dane!$D$3)-Q6,(N6*Dane!$H$3)-Q6)</f>
        <v>0</v>
      </c>
      <c r="S6" s="14">
        <f t="shared" si="2"/>
        <v>0</v>
      </c>
      <c r="T6" s="14">
        <f>S6*0.1</f>
        <v>0</v>
      </c>
      <c r="U6" s="14">
        <f>S6*0.2</f>
        <v>0</v>
      </c>
      <c r="V6" s="33">
        <f>SUM(S6:T6)</f>
        <v>0</v>
      </c>
      <c r="W6" s="34">
        <f>SUM(S6,U6)</f>
        <v>0</v>
      </c>
      <c r="X6" s="48"/>
      <c r="Y6" s="157">
        <f>$X$4*Dane!$D$6</f>
        <v>0</v>
      </c>
      <c r="Z6" s="139">
        <f>$X$4*Dane!$D$7</f>
        <v>0</v>
      </c>
      <c r="AA6" s="158">
        <f>$X$4*Dane!$D$8</f>
        <v>0</v>
      </c>
      <c r="AB6" s="89"/>
      <c r="AC6" s="17"/>
      <c r="AD6" s="17"/>
    </row>
    <row r="7" spans="1:30" ht="29.25" customHeight="1">
      <c r="A7" s="38">
        <f t="shared" si="7"/>
        <v>4</v>
      </c>
      <c r="B7" s="11"/>
      <c r="C7" s="24"/>
      <c r="D7" s="30"/>
      <c r="E7" s="85"/>
      <c r="F7" s="12"/>
      <c r="G7" s="13"/>
      <c r="H7" s="13"/>
      <c r="I7" s="32"/>
      <c r="J7" s="14">
        <v>0</v>
      </c>
      <c r="K7" s="14">
        <f>F7*Dane!$C$14+G7*Dane!$C$15+H7*Dane!$C$16</f>
        <v>0</v>
      </c>
      <c r="L7" s="14">
        <f>F7*Dane!$F$14+G7*Dane!$F$15</f>
        <v>0</v>
      </c>
      <c r="M7" s="14">
        <f>F7*Dane!$H$14+G7*Dane!$H$15+H7*Dane!$H$16+F7*Dane!$C$22+G7*Dane!$C$22</f>
        <v>0</v>
      </c>
      <c r="N7" s="15">
        <f t="shared" si="0"/>
        <v>0</v>
      </c>
      <c r="O7" s="14">
        <f>IF(B7="W",N7*Dane!$D$2,N7*Dane!$H$2)</f>
        <v>0</v>
      </c>
      <c r="P7" s="14">
        <f t="shared" si="1"/>
        <v>0</v>
      </c>
      <c r="Q7" s="14">
        <f>IF(B7="W",N7*Dane!$C$23,N7*Dane!$C$23)</f>
        <v>0</v>
      </c>
      <c r="R7" s="14">
        <f>IF(B7="W",(N7*Dane!$D$3)-Q7,(N7*Dane!$H$3)-Q7)</f>
        <v>0</v>
      </c>
      <c r="S7" s="14">
        <f t="shared" si="2"/>
        <v>0</v>
      </c>
      <c r="T7" s="14">
        <f t="shared" si="3"/>
        <v>0</v>
      </c>
      <c r="U7" s="14">
        <f t="shared" si="4"/>
        <v>0</v>
      </c>
      <c r="V7" s="33">
        <f t="shared" si="5"/>
        <v>0</v>
      </c>
      <c r="W7" s="34">
        <f t="shared" si="6"/>
        <v>0</v>
      </c>
      <c r="X7" s="49"/>
      <c r="Y7" s="157">
        <f>$X$4*Dane!$D$6</f>
        <v>0</v>
      </c>
      <c r="Z7" s="139">
        <f>$X$4*Dane!$D$7</f>
        <v>0</v>
      </c>
      <c r="AA7" s="158">
        <f>$X$4*Dane!$D$8</f>
        <v>0</v>
      </c>
      <c r="AB7" s="89"/>
      <c r="AC7" s="17"/>
      <c r="AD7" s="17"/>
    </row>
    <row r="8" spans="1:30" ht="29.25" customHeight="1">
      <c r="A8" s="38">
        <f t="shared" si="7"/>
        <v>5</v>
      </c>
      <c r="B8" s="11"/>
      <c r="C8" s="24"/>
      <c r="D8" s="30"/>
      <c r="E8" s="85"/>
      <c r="F8" s="12"/>
      <c r="G8" s="13"/>
      <c r="H8" s="13"/>
      <c r="I8" s="32"/>
      <c r="J8" s="14">
        <v>0</v>
      </c>
      <c r="K8" s="14">
        <f>F8*Dane!$C$14+G8*Dane!$C$15+H8*Dane!$C$16</f>
        <v>0</v>
      </c>
      <c r="L8" s="14">
        <f>F8*Dane!$F$14+G8*Dane!$F$15</f>
        <v>0</v>
      </c>
      <c r="M8" s="14">
        <f>F8*Dane!$H$14+G8*Dane!$H$15+H8*Dane!$H$16+F8*Dane!$C$22+G8*Dane!$C$22</f>
        <v>0</v>
      </c>
      <c r="N8" s="15">
        <f t="shared" si="0"/>
        <v>0</v>
      </c>
      <c r="O8" s="14">
        <f>IF(B8="W",N8*Dane!$D$2,N8*Dane!$H$2)</f>
        <v>0</v>
      </c>
      <c r="P8" s="14">
        <f t="shared" si="1"/>
        <v>0</v>
      </c>
      <c r="Q8" s="14">
        <f>IF(B8="W",N8*Dane!$C$23,N8*Dane!$C$23)</f>
        <v>0</v>
      </c>
      <c r="R8" s="14">
        <f>IF(B8="W",(N8*Dane!$D$3)-Q8,(N8*Dane!$H$3)-Q8)</f>
        <v>0</v>
      </c>
      <c r="S8" s="14">
        <f t="shared" si="2"/>
        <v>0</v>
      </c>
      <c r="T8" s="14">
        <f t="shared" si="3"/>
        <v>0</v>
      </c>
      <c r="U8" s="14">
        <f t="shared" si="4"/>
        <v>0</v>
      </c>
      <c r="V8" s="33">
        <f t="shared" si="5"/>
        <v>0</v>
      </c>
      <c r="W8" s="34">
        <f t="shared" si="6"/>
        <v>0</v>
      </c>
      <c r="X8" s="48"/>
      <c r="Y8" s="157">
        <f>$X$4*Dane!$D$6</f>
        <v>0</v>
      </c>
      <c r="Z8" s="139">
        <f>$X$4*Dane!$D$7</f>
        <v>0</v>
      </c>
      <c r="AA8" s="158">
        <f>$X$4*Dane!$D$8</f>
        <v>0</v>
      </c>
      <c r="AB8" s="89"/>
      <c r="AC8" s="17"/>
      <c r="AD8" s="17"/>
    </row>
    <row r="9" spans="1:30" ht="29.25" customHeight="1">
      <c r="A9" s="38">
        <f t="shared" si="7"/>
        <v>6</v>
      </c>
      <c r="B9" s="11"/>
      <c r="C9" s="24"/>
      <c r="D9" s="30"/>
      <c r="E9" s="85"/>
      <c r="F9" s="12"/>
      <c r="G9" s="13"/>
      <c r="H9" s="13"/>
      <c r="I9" s="32"/>
      <c r="J9" s="14">
        <v>0</v>
      </c>
      <c r="K9" s="14">
        <f>F9*Dane!$C$14+G9*Dane!$C$15+H9*Dane!$C$16</f>
        <v>0</v>
      </c>
      <c r="L9" s="14">
        <f>F9*Dane!$F$14+G9*Dane!$F$15</f>
        <v>0</v>
      </c>
      <c r="M9" s="14">
        <f>F9*Dane!$H$14+G9*Dane!$H$15+H9*Dane!$H$16+F9*Dane!$C$22+G9*Dane!$C$22</f>
        <v>0</v>
      </c>
      <c r="N9" s="15">
        <f t="shared" si="0"/>
        <v>0</v>
      </c>
      <c r="O9" s="14">
        <f>IF(B9="W",N9*Dane!$D$2,N9*Dane!$H$2)</f>
        <v>0</v>
      </c>
      <c r="P9" s="14">
        <f>SUM(N9:O9)</f>
        <v>0</v>
      </c>
      <c r="Q9" s="14">
        <f>IF(B9="W",N9*Dane!$C$23,N9*Dane!$C$23)</f>
        <v>0</v>
      </c>
      <c r="R9" s="14">
        <f>IF(B9="W",(N9*Dane!$D$3)-Q9,(N9*Dane!$H$3)-Q9)</f>
        <v>0</v>
      </c>
      <c r="S9" s="14">
        <f t="shared" si="2"/>
        <v>0</v>
      </c>
      <c r="T9" s="14">
        <f>S9*0.1</f>
        <v>0</v>
      </c>
      <c r="U9" s="14">
        <f>S9*0.2</f>
        <v>0</v>
      </c>
      <c r="V9" s="33">
        <f>SUM(S9:T9)</f>
        <v>0</v>
      </c>
      <c r="W9" s="34">
        <f>SUM(S9,U9)</f>
        <v>0</v>
      </c>
      <c r="X9" s="48"/>
      <c r="Y9" s="157">
        <f>$X$4*Dane!$D$6</f>
        <v>0</v>
      </c>
      <c r="Z9" s="139">
        <f>$X$4*Dane!$D$7</f>
        <v>0</v>
      </c>
      <c r="AA9" s="158">
        <f>$X$4*Dane!$D$8</f>
        <v>0</v>
      </c>
      <c r="AB9" s="89"/>
      <c r="AC9" s="17"/>
      <c r="AD9" s="17"/>
    </row>
    <row r="10" spans="1:30" ht="29.25" customHeight="1">
      <c r="A10" s="38">
        <f t="shared" si="7"/>
        <v>7</v>
      </c>
      <c r="B10" s="11"/>
      <c r="C10" s="24"/>
      <c r="D10" s="36"/>
      <c r="E10" s="86"/>
      <c r="F10" s="12"/>
      <c r="G10" s="31"/>
      <c r="H10" s="31"/>
      <c r="I10" s="32"/>
      <c r="J10" s="14">
        <v>0</v>
      </c>
      <c r="K10" s="14">
        <f>F10*Dane!$C$14+G10*Dane!$C$15+H10*Dane!$C$16</f>
        <v>0</v>
      </c>
      <c r="L10" s="14">
        <f>F10*Dane!$F$14+G10*Dane!$F$15</f>
        <v>0</v>
      </c>
      <c r="M10" s="14">
        <f>F10*Dane!$H$14+G10*Dane!$H$15+H10*Dane!$H$16+F10*Dane!$C$22+G10*Dane!$C$22</f>
        <v>0</v>
      </c>
      <c r="N10" s="15">
        <f t="shared" si="0"/>
        <v>0</v>
      </c>
      <c r="O10" s="14">
        <f>IF(B10="W",N10*Dane!$D$2,N10*Dane!$H$2)</f>
        <v>0</v>
      </c>
      <c r="P10" s="14">
        <f t="shared" si="1"/>
        <v>0</v>
      </c>
      <c r="Q10" s="14">
        <f>IF(B10="W",N10*Dane!$C$23,N10*Dane!$C$23)</f>
        <v>0</v>
      </c>
      <c r="R10" s="14">
        <f>IF(B10="W",(N10*Dane!$D$3)-Q10,(N10*Dane!$H$3)-Q10)</f>
        <v>0</v>
      </c>
      <c r="S10" s="14">
        <f t="shared" si="2"/>
        <v>0</v>
      </c>
      <c r="T10" s="14">
        <f t="shared" si="3"/>
        <v>0</v>
      </c>
      <c r="U10" s="14">
        <f t="shared" si="4"/>
        <v>0</v>
      </c>
      <c r="V10" s="33">
        <f t="shared" si="5"/>
        <v>0</v>
      </c>
      <c r="W10" s="34">
        <f t="shared" si="6"/>
        <v>0</v>
      </c>
      <c r="X10" s="49"/>
      <c r="Y10" s="157">
        <f>$X$4*Dane!$D$6</f>
        <v>0</v>
      </c>
      <c r="Z10" s="139">
        <f>$X$4*Dane!$D$7</f>
        <v>0</v>
      </c>
      <c r="AA10" s="158">
        <f>$X$4*Dane!$D$8</f>
        <v>0</v>
      </c>
      <c r="AB10" s="89"/>
      <c r="AC10" s="17"/>
      <c r="AD10" s="17"/>
    </row>
    <row r="11" spans="1:30" ht="29.25" customHeight="1">
      <c r="A11" s="38">
        <f t="shared" si="7"/>
        <v>8</v>
      </c>
      <c r="B11" s="11"/>
      <c r="C11" s="24"/>
      <c r="D11" s="36"/>
      <c r="E11" s="86"/>
      <c r="F11" s="12"/>
      <c r="G11" s="31"/>
      <c r="H11" s="31"/>
      <c r="I11" s="32"/>
      <c r="J11" s="14">
        <v>0</v>
      </c>
      <c r="K11" s="14">
        <f>F11*Dane!$C$14+G11*Dane!$C$15+H11*Dane!$C$16</f>
        <v>0</v>
      </c>
      <c r="L11" s="14">
        <f>F11*Dane!$F$14+G11*Dane!$F$15</f>
        <v>0</v>
      </c>
      <c r="M11" s="14">
        <f>F11*Dane!$H$14+G11*Dane!$H$15+H11*Dane!$H$16+F11*Dane!$C$22+G11*Dane!$C$22</f>
        <v>0</v>
      </c>
      <c r="N11" s="15">
        <f t="shared" si="0"/>
        <v>0</v>
      </c>
      <c r="O11" s="14">
        <f>IF(B11="W",N11*Dane!$D$2,N11*Dane!$H$2)</f>
        <v>0</v>
      </c>
      <c r="P11" s="14">
        <f t="shared" si="1"/>
        <v>0</v>
      </c>
      <c r="Q11" s="14">
        <f>IF(B11="W",N11*Dane!$C$23,N11*Dane!$C$23)</f>
        <v>0</v>
      </c>
      <c r="R11" s="14">
        <f>IF(B11="W",(N11*Dane!$D$3)-Q11,(N11*Dane!$H$3)-Q11)</f>
        <v>0</v>
      </c>
      <c r="S11" s="14">
        <f t="shared" si="2"/>
        <v>0</v>
      </c>
      <c r="T11" s="14">
        <f t="shared" si="3"/>
        <v>0</v>
      </c>
      <c r="U11" s="14">
        <f t="shared" si="4"/>
        <v>0</v>
      </c>
      <c r="V11" s="33">
        <f t="shared" si="5"/>
        <v>0</v>
      </c>
      <c r="W11" s="34">
        <f t="shared" si="6"/>
        <v>0</v>
      </c>
      <c r="X11" s="49"/>
      <c r="Y11" s="157">
        <f>$X$4*Dane!$D$6</f>
        <v>0</v>
      </c>
      <c r="Z11" s="139">
        <f>$X$4*Dane!$D$7</f>
        <v>0</v>
      </c>
      <c r="AA11" s="158">
        <f>$X$4*Dane!$D$8</f>
        <v>0</v>
      </c>
      <c r="AB11" s="89"/>
      <c r="AC11" s="17"/>
      <c r="AD11" s="17"/>
    </row>
    <row r="12" spans="1:30" ht="29.25" customHeight="1">
      <c r="A12" s="38">
        <f t="shared" si="7"/>
        <v>9</v>
      </c>
      <c r="B12" s="11"/>
      <c r="C12" s="24"/>
      <c r="D12" s="36"/>
      <c r="E12" s="86"/>
      <c r="F12" s="12"/>
      <c r="G12" s="13"/>
      <c r="H12" s="13"/>
      <c r="I12" s="32"/>
      <c r="J12" s="14">
        <v>0</v>
      </c>
      <c r="K12" s="14">
        <f>F12*Dane!$C$14+G12*Dane!$C$15+H12*Dane!$C$16</f>
        <v>0</v>
      </c>
      <c r="L12" s="14">
        <f>F12*Dane!$F$14+G12*Dane!$F$15</f>
        <v>0</v>
      </c>
      <c r="M12" s="14">
        <f>F12*Dane!$H$14+G12*Dane!$H$15+H12*Dane!$H$16+F12*Dane!$C$22+G12*Dane!$C$22</f>
        <v>0</v>
      </c>
      <c r="N12" s="15">
        <f t="shared" si="0"/>
        <v>0</v>
      </c>
      <c r="O12" s="14">
        <f>IF(B12="W",N12*Dane!$D$2,N12*Dane!$H$2)</f>
        <v>0</v>
      </c>
      <c r="P12" s="14">
        <f>SUM(N12:O12)</f>
        <v>0</v>
      </c>
      <c r="Q12" s="14">
        <f>IF(B12="W",N12*Dane!$C$23,N12*Dane!$C$23)</f>
        <v>0</v>
      </c>
      <c r="R12" s="14">
        <f>IF(B12="W",(N12*Dane!$D$3)-Q12,(N12*Dane!$H$3)-Q12)</f>
        <v>0</v>
      </c>
      <c r="S12" s="14">
        <f t="shared" si="2"/>
        <v>0</v>
      </c>
      <c r="T12" s="14">
        <f>S12*0.1</f>
        <v>0</v>
      </c>
      <c r="U12" s="14">
        <f>S12*0.2</f>
        <v>0</v>
      </c>
      <c r="V12" s="33">
        <f>SUM(S12:T12)</f>
        <v>0</v>
      </c>
      <c r="W12" s="34">
        <f>SUM(S12,U12)</f>
        <v>0</v>
      </c>
      <c r="X12" s="57"/>
      <c r="Y12" s="157">
        <f>$X$4*Dane!$D$6</f>
        <v>0</v>
      </c>
      <c r="Z12" s="139">
        <f>$X$4*Dane!$D$7</f>
        <v>0</v>
      </c>
      <c r="AA12" s="158">
        <f>$X$4*Dane!$D$8</f>
        <v>0</v>
      </c>
      <c r="AB12" s="89"/>
      <c r="AC12" s="17"/>
      <c r="AD12" s="17"/>
    </row>
    <row r="13" spans="1:30" ht="29.25" customHeight="1">
      <c r="A13" s="38">
        <f t="shared" si="7"/>
        <v>10</v>
      </c>
      <c r="B13" s="11"/>
      <c r="C13" s="24"/>
      <c r="D13" s="36"/>
      <c r="E13" s="86"/>
      <c r="F13" s="12"/>
      <c r="G13" s="31"/>
      <c r="H13" s="31"/>
      <c r="I13" s="32"/>
      <c r="J13" s="14">
        <v>0</v>
      </c>
      <c r="K13" s="14">
        <f>F13*Dane!$C$14+G13*Dane!$C$15+H13*Dane!$C$16</f>
        <v>0</v>
      </c>
      <c r="L13" s="14">
        <f>F13*Dane!$F$14+G13*Dane!$F$15</f>
        <v>0</v>
      </c>
      <c r="M13" s="14">
        <f>F13*Dane!$H$14+G13*Dane!$H$15+H13*Dane!$H$16+F13*Dane!$C$22+G13*Dane!$C$22</f>
        <v>0</v>
      </c>
      <c r="N13" s="15">
        <f t="shared" si="0"/>
        <v>0</v>
      </c>
      <c r="O13" s="14">
        <f>IF(B13="W",N13*Dane!$D$2,N13*Dane!$H$2)</f>
        <v>0</v>
      </c>
      <c r="P13" s="14">
        <f t="shared" si="1"/>
        <v>0</v>
      </c>
      <c r="Q13" s="14">
        <f>IF(B13="W",N13*Dane!$C$23,N13*Dane!$C$23)</f>
        <v>0</v>
      </c>
      <c r="R13" s="14">
        <f>IF(B13="W",(N13*Dane!$D$3)-Q13,(N13*Dane!$H$3)-Q13)</f>
        <v>0</v>
      </c>
      <c r="S13" s="14">
        <f t="shared" si="2"/>
        <v>0</v>
      </c>
      <c r="T13" s="14">
        <f t="shared" si="3"/>
        <v>0</v>
      </c>
      <c r="U13" s="14">
        <f t="shared" si="4"/>
        <v>0</v>
      </c>
      <c r="V13" s="33">
        <f t="shared" si="5"/>
        <v>0</v>
      </c>
      <c r="W13" s="34">
        <f t="shared" si="6"/>
        <v>0</v>
      </c>
      <c r="X13" s="49"/>
      <c r="Y13" s="157">
        <f>$X$4*Dane!$D$6</f>
        <v>0</v>
      </c>
      <c r="Z13" s="139">
        <f>$X$4*Dane!$D$7</f>
        <v>0</v>
      </c>
      <c r="AA13" s="158">
        <f>$X$4*Dane!$D$8</f>
        <v>0</v>
      </c>
      <c r="AB13" s="89"/>
      <c r="AC13" s="17"/>
      <c r="AD13" s="17"/>
    </row>
    <row r="14" spans="1:30" ht="29.25" customHeight="1">
      <c r="A14" s="38">
        <f t="shared" si="7"/>
        <v>11</v>
      </c>
      <c r="B14" s="11"/>
      <c r="C14" s="24"/>
      <c r="D14" s="36"/>
      <c r="E14" s="86"/>
      <c r="F14" s="12"/>
      <c r="G14" s="31"/>
      <c r="H14" s="31"/>
      <c r="I14" s="32"/>
      <c r="J14" s="14">
        <v>0</v>
      </c>
      <c r="K14" s="14">
        <f>F14*Dane!$C$14+G14*Dane!$C$15+H14*Dane!$C$16</f>
        <v>0</v>
      </c>
      <c r="L14" s="14">
        <f>F14*Dane!$F$14+G14*Dane!$F$15</f>
        <v>0</v>
      </c>
      <c r="M14" s="14">
        <f>F14*Dane!$H$14+G14*Dane!$H$15+H14*Dane!$H$16+F14*Dane!$C$22+G14*Dane!$C$22</f>
        <v>0</v>
      </c>
      <c r="N14" s="15">
        <f t="shared" si="0"/>
        <v>0</v>
      </c>
      <c r="O14" s="14">
        <f>IF(B14="W",N14*Dane!$D$2,N14*Dane!$H$2)</f>
        <v>0</v>
      </c>
      <c r="P14" s="14">
        <f t="shared" si="1"/>
        <v>0</v>
      </c>
      <c r="Q14" s="14">
        <f>IF(B14="W",N14*Dane!$C$23,N14*Dane!$C$23)</f>
        <v>0</v>
      </c>
      <c r="R14" s="14">
        <f>IF(B14="W",(N14*Dane!$D$3)-Q14,(N14*Dane!$H$3)-Q14)</f>
        <v>0</v>
      </c>
      <c r="S14" s="14">
        <f t="shared" si="2"/>
        <v>0</v>
      </c>
      <c r="T14" s="14">
        <f t="shared" si="3"/>
        <v>0</v>
      </c>
      <c r="U14" s="14">
        <f t="shared" si="4"/>
        <v>0</v>
      </c>
      <c r="V14" s="33">
        <f t="shared" si="5"/>
        <v>0</v>
      </c>
      <c r="W14" s="34">
        <f t="shared" si="6"/>
        <v>0</v>
      </c>
      <c r="X14" s="49"/>
      <c r="Y14" s="157">
        <f>$X$4*Dane!$D$6</f>
        <v>0</v>
      </c>
      <c r="Z14" s="139">
        <f>$X$4*Dane!$D$7</f>
        <v>0</v>
      </c>
      <c r="AA14" s="158">
        <f>$X$4*Dane!$D$8</f>
        <v>0</v>
      </c>
      <c r="AB14" s="89"/>
      <c r="AC14" s="17"/>
      <c r="AD14" s="17"/>
    </row>
    <row r="15" spans="1:30" ht="29.25" customHeight="1">
      <c r="A15" s="38">
        <f t="shared" si="7"/>
        <v>12</v>
      </c>
      <c r="B15" s="11"/>
      <c r="C15" s="24"/>
      <c r="D15" s="36"/>
      <c r="E15" s="86"/>
      <c r="F15" s="12"/>
      <c r="G15" s="31"/>
      <c r="H15" s="31"/>
      <c r="I15" s="32"/>
      <c r="J15" s="14">
        <v>0</v>
      </c>
      <c r="K15" s="14">
        <f>F15*Dane!$C$14+G15*Dane!$C$15+H15*Dane!$C$16</f>
        <v>0</v>
      </c>
      <c r="L15" s="14">
        <f>F15*Dane!$F$14+G15*Dane!$F$15</f>
        <v>0</v>
      </c>
      <c r="M15" s="14">
        <f>F15*Dane!$H$14+G15*Dane!$H$15+H15*Dane!$H$16+F15*Dane!$C$22+G15*Dane!$C$22</f>
        <v>0</v>
      </c>
      <c r="N15" s="15">
        <f t="shared" si="0"/>
        <v>0</v>
      </c>
      <c r="O15" s="14">
        <f>IF(B15="W",N15*Dane!$D$2,N15*Dane!$H$2)</f>
        <v>0</v>
      </c>
      <c r="P15" s="14">
        <f t="shared" si="1"/>
        <v>0</v>
      </c>
      <c r="Q15" s="14">
        <f>IF(B15="W",N15*Dane!$C$23,N15*Dane!$C$23)</f>
        <v>0</v>
      </c>
      <c r="R15" s="14">
        <f>IF(B15="W",(N15*Dane!$D$3)-Q15,(N15*Dane!$H$3)-Q15)</f>
        <v>0</v>
      </c>
      <c r="S15" s="14">
        <f t="shared" si="2"/>
        <v>0</v>
      </c>
      <c r="T15" s="14">
        <f t="shared" si="3"/>
        <v>0</v>
      </c>
      <c r="U15" s="14">
        <f t="shared" si="4"/>
        <v>0</v>
      </c>
      <c r="V15" s="33">
        <f t="shared" si="5"/>
        <v>0</v>
      </c>
      <c r="W15" s="34">
        <f t="shared" si="6"/>
        <v>0</v>
      </c>
      <c r="X15" s="49"/>
      <c r="Y15" s="157">
        <f>$X$4*Dane!$D$6</f>
        <v>0</v>
      </c>
      <c r="Z15" s="139">
        <f>$X$4*Dane!$D$7</f>
        <v>0</v>
      </c>
      <c r="AA15" s="158">
        <f>$X$4*Dane!$D$8</f>
        <v>0</v>
      </c>
      <c r="AB15" s="89"/>
      <c r="AC15" s="17"/>
      <c r="AD15" s="17"/>
    </row>
    <row r="16" spans="1:30" ht="29.25" customHeight="1">
      <c r="A16" s="38">
        <f t="shared" si="7"/>
        <v>13</v>
      </c>
      <c r="B16" s="11"/>
      <c r="C16" s="24"/>
      <c r="D16" s="36"/>
      <c r="E16" s="86"/>
      <c r="F16" s="12"/>
      <c r="G16" s="31"/>
      <c r="H16" s="31"/>
      <c r="I16" s="32"/>
      <c r="J16" s="14">
        <v>0</v>
      </c>
      <c r="K16" s="14">
        <f>F16*Dane!$C$14+G16*Dane!$C$15+H16*Dane!$C$16</f>
        <v>0</v>
      </c>
      <c r="L16" s="14">
        <f>F16*Dane!$F$14+G16*Dane!$F$15</f>
        <v>0</v>
      </c>
      <c r="M16" s="14">
        <f>F16*Dane!$H$14+G16*Dane!$H$15+H16*Dane!$H$16+F16*Dane!$C$22+G16*Dane!$C$22</f>
        <v>0</v>
      </c>
      <c r="N16" s="15">
        <f t="shared" si="0"/>
        <v>0</v>
      </c>
      <c r="O16" s="14">
        <f>IF(B16="W",N16*Dane!$D$2,N16*Dane!$H$2)</f>
        <v>0</v>
      </c>
      <c r="P16" s="14">
        <f t="shared" si="1"/>
        <v>0</v>
      </c>
      <c r="Q16" s="14">
        <f>IF(B16="W",N16*Dane!$C$23,N16*Dane!$C$23)</f>
        <v>0</v>
      </c>
      <c r="R16" s="14">
        <f>IF(B16="W",(N16*Dane!$D$3)-Q16,(N16*Dane!$H$3)-Q16)</f>
        <v>0</v>
      </c>
      <c r="S16" s="14">
        <f t="shared" si="2"/>
        <v>0</v>
      </c>
      <c r="T16" s="14">
        <f t="shared" si="3"/>
        <v>0</v>
      </c>
      <c r="U16" s="14">
        <f t="shared" si="4"/>
        <v>0</v>
      </c>
      <c r="V16" s="33">
        <f t="shared" si="5"/>
        <v>0</v>
      </c>
      <c r="W16" s="34">
        <f t="shared" si="6"/>
        <v>0</v>
      </c>
      <c r="X16" s="49"/>
      <c r="Y16" s="157">
        <f>$X$4*Dane!$D$6</f>
        <v>0</v>
      </c>
      <c r="Z16" s="139">
        <f>$X$4*Dane!$D$7</f>
        <v>0</v>
      </c>
      <c r="AA16" s="158">
        <f>$X$4*Dane!$D$8</f>
        <v>0</v>
      </c>
      <c r="AB16" s="89"/>
      <c r="AC16" s="17"/>
      <c r="AD16" s="17"/>
    </row>
    <row r="17" spans="1:30" ht="29.25" customHeight="1">
      <c r="A17" s="38">
        <f t="shared" si="7"/>
        <v>14</v>
      </c>
      <c r="B17" s="11"/>
      <c r="C17" s="24"/>
      <c r="D17" s="36"/>
      <c r="E17" s="86"/>
      <c r="F17" s="12"/>
      <c r="G17" s="31"/>
      <c r="H17" s="31"/>
      <c r="I17" s="32"/>
      <c r="J17" s="14">
        <v>0</v>
      </c>
      <c r="K17" s="14">
        <f>F17*Dane!$C$14+G17*Dane!$C$15+H17*Dane!$C$16</f>
        <v>0</v>
      </c>
      <c r="L17" s="14">
        <f>F17*Dane!$F$14+G17*Dane!$F$15</f>
        <v>0</v>
      </c>
      <c r="M17" s="14">
        <f>F17*Dane!$H$14+G17*Dane!$H$15+H17*Dane!$H$16+F17*Dane!$C$22+G17*Dane!$C$22</f>
        <v>0</v>
      </c>
      <c r="N17" s="15">
        <f t="shared" si="0"/>
        <v>0</v>
      </c>
      <c r="O17" s="14">
        <f>IF(B17="W",N17*Dane!$D$2,N17*Dane!$H$2)</f>
        <v>0</v>
      </c>
      <c r="P17" s="14">
        <f t="shared" si="1"/>
        <v>0</v>
      </c>
      <c r="Q17" s="14">
        <f>IF(B17="W",N17*Dane!$C$23,N17*Dane!$C$23)</f>
        <v>0</v>
      </c>
      <c r="R17" s="14">
        <f>IF(B17="W",(N17*Dane!$D$3)-Q17,(N17*Dane!$H$3)-Q17)</f>
        <v>0</v>
      </c>
      <c r="S17" s="14">
        <f t="shared" si="2"/>
        <v>0</v>
      </c>
      <c r="T17" s="14">
        <f t="shared" si="3"/>
        <v>0</v>
      </c>
      <c r="U17" s="14">
        <f t="shared" si="4"/>
        <v>0</v>
      </c>
      <c r="V17" s="33">
        <f t="shared" si="5"/>
        <v>0</v>
      </c>
      <c r="W17" s="34">
        <f t="shared" si="6"/>
        <v>0</v>
      </c>
      <c r="X17" s="49"/>
      <c r="Y17" s="157">
        <f>$X$4*Dane!$D$6</f>
        <v>0</v>
      </c>
      <c r="Z17" s="139">
        <f>$X$4*Dane!$D$7</f>
        <v>0</v>
      </c>
      <c r="AA17" s="158">
        <f>$X$4*Dane!$D$8</f>
        <v>0</v>
      </c>
      <c r="AB17" s="89"/>
      <c r="AC17" s="17"/>
      <c r="AD17" s="17"/>
    </row>
    <row r="18" spans="1:30" ht="29.25" customHeight="1">
      <c r="A18" s="38">
        <f t="shared" si="7"/>
        <v>15</v>
      </c>
      <c r="B18" s="11"/>
      <c r="C18" s="24"/>
      <c r="D18" s="37"/>
      <c r="E18" s="87"/>
      <c r="F18" s="12"/>
      <c r="G18" s="13"/>
      <c r="H18" s="13"/>
      <c r="I18" s="32"/>
      <c r="J18" s="14">
        <v>0</v>
      </c>
      <c r="K18" s="14">
        <f>F18*Dane!$C$14+G18*Dane!$C$15+H18*Dane!$C$16</f>
        <v>0</v>
      </c>
      <c r="L18" s="14">
        <f>F18*Dane!$F$14+G18*Dane!$F$15</f>
        <v>0</v>
      </c>
      <c r="M18" s="14">
        <f>F18*Dane!$H$14+G18*Dane!$H$15+H18*Dane!$H$16+F18*Dane!$C$22+G18*Dane!$C$22</f>
        <v>0</v>
      </c>
      <c r="N18" s="15">
        <f t="shared" si="0"/>
        <v>0</v>
      </c>
      <c r="O18" s="14">
        <f>IF(B18="W",N18*Dane!$D$2,N18*Dane!$H$2)</f>
        <v>0</v>
      </c>
      <c r="P18" s="14">
        <f t="shared" si="1"/>
        <v>0</v>
      </c>
      <c r="Q18" s="14">
        <f>IF(B18="W",N18*Dane!$C$23,N18*Dane!$C$23)</f>
        <v>0</v>
      </c>
      <c r="R18" s="14">
        <f>IF(B18="W",(N18*Dane!$D$3)-Q18,(N18*Dane!$H$3)-Q18)</f>
        <v>0</v>
      </c>
      <c r="S18" s="14">
        <f t="shared" si="2"/>
        <v>0</v>
      </c>
      <c r="T18" s="14">
        <f t="shared" si="3"/>
        <v>0</v>
      </c>
      <c r="U18" s="14">
        <f t="shared" si="4"/>
        <v>0</v>
      </c>
      <c r="V18" s="33">
        <f t="shared" si="5"/>
        <v>0</v>
      </c>
      <c r="W18" s="34">
        <f t="shared" si="6"/>
        <v>0</v>
      </c>
      <c r="X18" s="49"/>
      <c r="Y18" s="157">
        <f>$X$4*Dane!$D$6</f>
        <v>0</v>
      </c>
      <c r="Z18" s="139">
        <f>$X$4*Dane!$D$7</f>
        <v>0</v>
      </c>
      <c r="AA18" s="158">
        <f>$X$4*Dane!$D$8</f>
        <v>0</v>
      </c>
      <c r="AB18" s="89"/>
      <c r="AC18" s="17"/>
      <c r="AD18" s="17"/>
    </row>
    <row r="19" spans="1:30" ht="29.25" customHeight="1">
      <c r="A19" s="38">
        <f t="shared" si="7"/>
        <v>16</v>
      </c>
      <c r="B19" s="11"/>
      <c r="C19" s="24"/>
      <c r="D19" s="36"/>
      <c r="E19" s="86"/>
      <c r="F19" s="12"/>
      <c r="G19" s="31"/>
      <c r="H19" s="31"/>
      <c r="I19" s="32"/>
      <c r="J19" s="14">
        <v>0</v>
      </c>
      <c r="K19" s="14">
        <f>F19*Dane!$C$14+G19*Dane!$C$15+H19*Dane!$C$16</f>
        <v>0</v>
      </c>
      <c r="L19" s="14">
        <f>F19*Dane!$F$14+G19*Dane!$F$15</f>
        <v>0</v>
      </c>
      <c r="M19" s="14">
        <f>F19*Dane!$H$14+G19*Dane!$H$15+H19*Dane!$H$16+F19*Dane!$C$22+G19*Dane!$C$22</f>
        <v>0</v>
      </c>
      <c r="N19" s="15">
        <f t="shared" si="0"/>
        <v>0</v>
      </c>
      <c r="O19" s="14">
        <f>IF(B19="W",N19*Dane!$D$2,N19*Dane!$H$2)</f>
        <v>0</v>
      </c>
      <c r="P19" s="14">
        <f t="shared" si="1"/>
        <v>0</v>
      </c>
      <c r="Q19" s="14">
        <f>IF(B19="W",N19*Dane!$C$23,N19*Dane!$C$23)</f>
        <v>0</v>
      </c>
      <c r="R19" s="14">
        <f>IF(B19="W",(N19*Dane!$D$3)-Q19,(N19*Dane!$H$3)-Q19)</f>
        <v>0</v>
      </c>
      <c r="S19" s="14">
        <f t="shared" si="2"/>
        <v>0</v>
      </c>
      <c r="T19" s="14">
        <f t="shared" si="3"/>
        <v>0</v>
      </c>
      <c r="U19" s="14">
        <f t="shared" si="4"/>
        <v>0</v>
      </c>
      <c r="V19" s="33">
        <f t="shared" si="5"/>
        <v>0</v>
      </c>
      <c r="W19" s="34">
        <f t="shared" si="6"/>
        <v>0</v>
      </c>
      <c r="X19" s="49"/>
      <c r="Y19" s="157">
        <f>$X$4*Dane!$D$6</f>
        <v>0</v>
      </c>
      <c r="Z19" s="139">
        <f>$X$4*Dane!$D$7</f>
        <v>0</v>
      </c>
      <c r="AA19" s="158">
        <f>$X$4*Dane!$D$8</f>
        <v>0</v>
      </c>
      <c r="AB19" s="89"/>
      <c r="AC19" s="17"/>
      <c r="AD19" s="17"/>
    </row>
    <row r="20" spans="1:30" ht="29.25" customHeight="1">
      <c r="A20" s="38">
        <f t="shared" si="7"/>
        <v>17</v>
      </c>
      <c r="B20" s="11"/>
      <c r="C20" s="24"/>
      <c r="D20" s="36"/>
      <c r="E20" s="86"/>
      <c r="F20" s="12"/>
      <c r="G20" s="31"/>
      <c r="H20" s="31"/>
      <c r="I20" s="32"/>
      <c r="J20" s="14">
        <v>0</v>
      </c>
      <c r="K20" s="14">
        <f>F20*Dane!$C$14+G20*Dane!$C$15+H20*Dane!$C$16</f>
        <v>0</v>
      </c>
      <c r="L20" s="14">
        <f>F20*Dane!$F$14+G20*Dane!$F$15</f>
        <v>0</v>
      </c>
      <c r="M20" s="14">
        <f>F20*Dane!$H$14+G20*Dane!$H$15+H20*Dane!$H$16+F20*Dane!$C$22+G20*Dane!$C$22</f>
        <v>0</v>
      </c>
      <c r="N20" s="15">
        <f t="shared" si="0"/>
        <v>0</v>
      </c>
      <c r="O20" s="14">
        <f>IF(B20="W",N20*Dane!$D$2,N20*Dane!$H$2)</f>
        <v>0</v>
      </c>
      <c r="P20" s="14">
        <f t="shared" si="1"/>
        <v>0</v>
      </c>
      <c r="Q20" s="14">
        <f>IF(B20="W",N20*Dane!$C$23,N20*Dane!$C$23)</f>
        <v>0</v>
      </c>
      <c r="R20" s="14">
        <f>IF(B20="W",(N20*Dane!$D$3)-Q20,(N20*Dane!$H$3)-Q20)</f>
        <v>0</v>
      </c>
      <c r="S20" s="14">
        <f t="shared" si="2"/>
        <v>0</v>
      </c>
      <c r="T20" s="14">
        <f t="shared" si="3"/>
        <v>0</v>
      </c>
      <c r="U20" s="14">
        <f t="shared" si="4"/>
        <v>0</v>
      </c>
      <c r="V20" s="33">
        <f t="shared" si="5"/>
        <v>0</v>
      </c>
      <c r="W20" s="34">
        <f t="shared" si="6"/>
        <v>0</v>
      </c>
      <c r="X20" s="48"/>
      <c r="Y20" s="157">
        <f>$X$4*Dane!$D$6</f>
        <v>0</v>
      </c>
      <c r="Z20" s="139">
        <f>$X$4*Dane!$D$7</f>
        <v>0</v>
      </c>
      <c r="AA20" s="158">
        <f>$X$4*Dane!$D$8</f>
        <v>0</v>
      </c>
      <c r="AB20" s="89"/>
      <c r="AC20" s="17"/>
      <c r="AD20" s="17"/>
    </row>
    <row r="21" spans="1:30" ht="29.25" customHeight="1">
      <c r="A21" s="38">
        <f t="shared" si="7"/>
        <v>18</v>
      </c>
      <c r="B21" s="11"/>
      <c r="C21" s="24"/>
      <c r="D21" s="36"/>
      <c r="E21" s="86"/>
      <c r="F21" s="12"/>
      <c r="G21" s="31"/>
      <c r="H21" s="31"/>
      <c r="I21" s="32"/>
      <c r="J21" s="14">
        <v>0</v>
      </c>
      <c r="K21" s="14">
        <f>F21*Dane!$C$14+G21*Dane!$C$15+H21*Dane!$C$16</f>
        <v>0</v>
      </c>
      <c r="L21" s="14">
        <f>F21*Dane!$F$14+G21*Dane!$F$15</f>
        <v>0</v>
      </c>
      <c r="M21" s="14">
        <f>F21*Dane!$H$14+G21*Dane!$H$15+H21*Dane!$H$16+F21*Dane!$C$22+G21*Dane!$C$22</f>
        <v>0</v>
      </c>
      <c r="N21" s="15">
        <f t="shared" si="0"/>
        <v>0</v>
      </c>
      <c r="O21" s="14">
        <f>IF(B21="W",N21*Dane!$D$2,N21*Dane!$H$2)</f>
        <v>0</v>
      </c>
      <c r="P21" s="14">
        <f t="shared" si="1"/>
        <v>0</v>
      </c>
      <c r="Q21" s="14">
        <f>IF(B21="W",N21*Dane!$C$23,N21*Dane!$C$23)</f>
        <v>0</v>
      </c>
      <c r="R21" s="14">
        <f>IF(B21="W",(N21*Dane!$D$3)-Q21,(N21*Dane!$H$3)-Q21)</f>
        <v>0</v>
      </c>
      <c r="S21" s="14">
        <f t="shared" si="2"/>
        <v>0</v>
      </c>
      <c r="T21" s="14">
        <f t="shared" si="3"/>
        <v>0</v>
      </c>
      <c r="U21" s="14">
        <f t="shared" si="4"/>
        <v>0</v>
      </c>
      <c r="V21" s="33">
        <f t="shared" si="5"/>
        <v>0</v>
      </c>
      <c r="W21" s="34">
        <f t="shared" si="6"/>
        <v>0</v>
      </c>
      <c r="X21" s="48"/>
      <c r="Y21" s="157">
        <f>$X$4*Dane!$D$6</f>
        <v>0</v>
      </c>
      <c r="Z21" s="139">
        <f>$X$4*Dane!$D$7</f>
        <v>0</v>
      </c>
      <c r="AA21" s="158">
        <f>$X$4*Dane!$D$8</f>
        <v>0</v>
      </c>
      <c r="AB21" s="89"/>
      <c r="AC21" s="17"/>
      <c r="AD21" s="17"/>
    </row>
    <row r="22" spans="1:30" ht="29.25" customHeight="1">
      <c r="A22" s="38">
        <f t="shared" si="7"/>
        <v>19</v>
      </c>
      <c r="B22" s="11"/>
      <c r="C22" s="24"/>
      <c r="D22" s="36"/>
      <c r="E22" s="86"/>
      <c r="F22" s="12"/>
      <c r="G22" s="31"/>
      <c r="H22" s="31"/>
      <c r="I22" s="32"/>
      <c r="J22" s="14">
        <v>0</v>
      </c>
      <c r="K22" s="14">
        <f>F22*Dane!$C$14+G22*Dane!$C$15+H22*Dane!$C$16</f>
        <v>0</v>
      </c>
      <c r="L22" s="14">
        <f>F22*Dane!$F$14+G22*Dane!$F$15</f>
        <v>0</v>
      </c>
      <c r="M22" s="14">
        <f>F22*Dane!$H$14+G22*Dane!$H$15+H22*Dane!$H$16+F22*Dane!$C$22+G22*Dane!$C$22</f>
        <v>0</v>
      </c>
      <c r="N22" s="15">
        <f t="shared" si="0"/>
        <v>0</v>
      </c>
      <c r="O22" s="14">
        <f>IF(B22="W",N22*Dane!$D$2,N22*Dane!$H$2)</f>
        <v>0</v>
      </c>
      <c r="P22" s="14">
        <f>SUM(N22:O22)</f>
        <v>0</v>
      </c>
      <c r="Q22" s="14">
        <f>IF(B22="W",N22*Dane!$C$23,N22*Dane!$C$23)</f>
        <v>0</v>
      </c>
      <c r="R22" s="14">
        <f>IF(B22="W",(N22*Dane!$D$3)-Q22,(N22*Dane!$H$3)-Q22)</f>
        <v>0</v>
      </c>
      <c r="S22" s="14">
        <f t="shared" si="2"/>
        <v>0</v>
      </c>
      <c r="T22" s="14">
        <f>S22*0.1</f>
        <v>0</v>
      </c>
      <c r="U22" s="14">
        <f>S22*0.2</f>
        <v>0</v>
      </c>
      <c r="V22" s="33">
        <f>SUM(S22:T22)</f>
        <v>0</v>
      </c>
      <c r="W22" s="34">
        <f>SUM(S22,U22)</f>
        <v>0</v>
      </c>
      <c r="X22" s="48"/>
      <c r="Y22" s="157">
        <f>$X$4*Dane!$D$6</f>
        <v>0</v>
      </c>
      <c r="Z22" s="139">
        <f>$X$4*Dane!$D$7</f>
        <v>0</v>
      </c>
      <c r="AA22" s="158">
        <f>$X$4*Dane!$D$8</f>
        <v>0</v>
      </c>
      <c r="AB22" s="89"/>
      <c r="AC22" s="17"/>
      <c r="AD22" s="17"/>
    </row>
    <row r="23" spans="1:30" ht="29.25" customHeight="1">
      <c r="A23" s="38">
        <f t="shared" si="7"/>
        <v>20</v>
      </c>
      <c r="B23" s="11"/>
      <c r="C23" s="24"/>
      <c r="D23" s="36"/>
      <c r="E23" s="86"/>
      <c r="F23" s="12"/>
      <c r="G23" s="31"/>
      <c r="H23" s="31"/>
      <c r="I23" s="32"/>
      <c r="J23" s="14">
        <v>0</v>
      </c>
      <c r="K23" s="14">
        <f>F23*Dane!$C$14+G23*Dane!$C$15+H23*Dane!$C$16</f>
        <v>0</v>
      </c>
      <c r="L23" s="14">
        <f>F23*Dane!$F$14+G23*Dane!$F$15</f>
        <v>0</v>
      </c>
      <c r="M23" s="14">
        <f>F23*Dane!$H$14+G23*Dane!$H$15+H23*Dane!$H$16+F23*Dane!$C$22+G23*Dane!$C$22</f>
        <v>0</v>
      </c>
      <c r="N23" s="15">
        <f t="shared" si="0"/>
        <v>0</v>
      </c>
      <c r="O23" s="14">
        <f>IF(B23="W",N23*Dane!$D$2,N23*Dane!$H$2)</f>
        <v>0</v>
      </c>
      <c r="P23" s="14">
        <f>SUM(N23:O23)</f>
        <v>0</v>
      </c>
      <c r="Q23" s="14">
        <f>IF(B23="W",N23*Dane!$C$23,N23*Dane!$C$23)</f>
        <v>0</v>
      </c>
      <c r="R23" s="14">
        <f>IF(B23="W",(N23*Dane!$D$3)-Q23,(N23*Dane!$H$3)-Q23)</f>
        <v>0</v>
      </c>
      <c r="S23" s="14">
        <f t="shared" si="2"/>
        <v>0</v>
      </c>
      <c r="T23" s="14">
        <f>S23*0.1</f>
        <v>0</v>
      </c>
      <c r="U23" s="14">
        <f>S23*0.2</f>
        <v>0</v>
      </c>
      <c r="V23" s="33">
        <f>SUM(S23:T23)</f>
        <v>0</v>
      </c>
      <c r="W23" s="34">
        <f>SUM(S23,U23)</f>
        <v>0</v>
      </c>
      <c r="X23" s="70"/>
      <c r="Y23" s="157">
        <f>$X$4*Dane!$D$6</f>
        <v>0</v>
      </c>
      <c r="Z23" s="139">
        <f>$X$4*Dane!$D$7</f>
        <v>0</v>
      </c>
      <c r="AA23" s="158">
        <f>$X$4*Dane!$D$8</f>
        <v>0</v>
      </c>
      <c r="AB23" s="89"/>
      <c r="AC23" s="17"/>
      <c r="AD23" s="17"/>
    </row>
    <row r="24" spans="1:30" ht="29.25" customHeight="1">
      <c r="A24" s="38">
        <f t="shared" si="7"/>
        <v>21</v>
      </c>
      <c r="B24" s="11"/>
      <c r="C24" s="24"/>
      <c r="D24" s="36"/>
      <c r="E24" s="86"/>
      <c r="F24" s="12"/>
      <c r="G24" s="31"/>
      <c r="H24" s="31"/>
      <c r="I24" s="32"/>
      <c r="J24" s="14">
        <v>0</v>
      </c>
      <c r="K24" s="14">
        <f>F24*Dane!$C$14+G24*Dane!$C$15+H24*Dane!$C$16</f>
        <v>0</v>
      </c>
      <c r="L24" s="14">
        <f>F24*Dane!$F$14+G24*Dane!$F$15</f>
        <v>0</v>
      </c>
      <c r="M24" s="14">
        <f>F24*Dane!$H$14+G24*Dane!$H$15+H24*Dane!$H$16+F24*Dane!$C$22+G24*Dane!$C$22</f>
        <v>0</v>
      </c>
      <c r="N24" s="15">
        <f t="shared" si="0"/>
        <v>0</v>
      </c>
      <c r="O24" s="14">
        <f>IF(B24="W",N24*Dane!$D$2,N24*Dane!$H$2)</f>
        <v>0</v>
      </c>
      <c r="P24" s="14">
        <f>SUM(N24:O24)</f>
        <v>0</v>
      </c>
      <c r="Q24" s="14">
        <f>IF(B24="W",N24*Dane!$C$23,N24*Dane!$C$23)</f>
        <v>0</v>
      </c>
      <c r="R24" s="14">
        <f>IF(B24="W",(N24*Dane!$D$3)-Q24,(N24*Dane!$H$3)-Q24)</f>
        <v>0</v>
      </c>
      <c r="S24" s="14">
        <f t="shared" si="2"/>
        <v>0</v>
      </c>
      <c r="T24" s="14">
        <f>S24*0.1</f>
        <v>0</v>
      </c>
      <c r="U24" s="14">
        <f>S24*0.2</f>
        <v>0</v>
      </c>
      <c r="V24" s="33">
        <f>SUM(S24:T24)</f>
        <v>0</v>
      </c>
      <c r="W24" s="34">
        <f>SUM(S24,U24)</f>
        <v>0</v>
      </c>
      <c r="X24" s="48"/>
      <c r="Y24" s="157">
        <f>$X$4*Dane!$D$6</f>
        <v>0</v>
      </c>
      <c r="Z24" s="139">
        <f>$X$4*Dane!$D$7</f>
        <v>0</v>
      </c>
      <c r="AA24" s="158">
        <f>$X$4*Dane!$D$8</f>
        <v>0</v>
      </c>
      <c r="AB24" s="89"/>
      <c r="AC24" s="17"/>
      <c r="AD24" s="17"/>
    </row>
    <row r="25" spans="1:30" ht="29.25" customHeight="1">
      <c r="A25" s="38">
        <f t="shared" si="7"/>
        <v>22</v>
      </c>
      <c r="B25" s="11"/>
      <c r="C25" s="24"/>
      <c r="D25" s="36"/>
      <c r="E25" s="86"/>
      <c r="F25" s="12"/>
      <c r="G25" s="31"/>
      <c r="H25" s="31"/>
      <c r="I25" s="32"/>
      <c r="J25" s="14">
        <v>0</v>
      </c>
      <c r="K25" s="14">
        <f>F25*Dane!$C$14+G25*Dane!$C$15+H25*Dane!$C$16</f>
        <v>0</v>
      </c>
      <c r="L25" s="14">
        <f>F25*Dane!$F$14+G25*Dane!$F$15</f>
        <v>0</v>
      </c>
      <c r="M25" s="14">
        <f>F25*Dane!$H$14+G25*Dane!$H$15+H25*Dane!$H$16+F25*Dane!$C$22+G25*Dane!$C$22</f>
        <v>0</v>
      </c>
      <c r="N25" s="15">
        <f t="shared" si="0"/>
        <v>0</v>
      </c>
      <c r="O25" s="14">
        <f>IF(B25="W",N25*Dane!$D$2,N25*Dane!$H$2)</f>
        <v>0</v>
      </c>
      <c r="P25" s="14">
        <f>SUM(N25:O25)</f>
        <v>0</v>
      </c>
      <c r="Q25" s="14">
        <f>IF(B25="W",N25*Dane!$C$23,N25*Dane!$C$23)</f>
        <v>0</v>
      </c>
      <c r="R25" s="14">
        <f>IF(B25="W",(N25*Dane!$D$3)-Q25,(N25*Dane!$H$3)-Q25)</f>
        <v>0</v>
      </c>
      <c r="S25" s="14">
        <f t="shared" si="2"/>
        <v>0</v>
      </c>
      <c r="T25" s="14">
        <f>S25*0.1</f>
        <v>0</v>
      </c>
      <c r="U25" s="14">
        <f>S25*0.2</f>
        <v>0</v>
      </c>
      <c r="V25" s="33">
        <f>SUM(S25:T25)</f>
        <v>0</v>
      </c>
      <c r="W25" s="34">
        <f>SUM(S25,U25)</f>
        <v>0</v>
      </c>
      <c r="X25" s="48"/>
      <c r="Y25" s="157">
        <f>$X$4*Dane!$D$6</f>
        <v>0</v>
      </c>
      <c r="Z25" s="139">
        <f>$X$4*Dane!$D$7</f>
        <v>0</v>
      </c>
      <c r="AA25" s="158">
        <f>$X$4*Dane!$D$8</f>
        <v>0</v>
      </c>
      <c r="AB25" s="89"/>
      <c r="AC25" s="17"/>
      <c r="AD25" s="17"/>
    </row>
    <row r="26" spans="1:30" ht="29.25" customHeight="1">
      <c r="A26" s="38">
        <f t="shared" si="7"/>
        <v>23</v>
      </c>
      <c r="B26" s="11"/>
      <c r="C26" s="24"/>
      <c r="D26" s="36"/>
      <c r="E26" s="86"/>
      <c r="F26" s="12"/>
      <c r="G26" s="31"/>
      <c r="H26" s="31"/>
      <c r="I26" s="32"/>
      <c r="J26" s="14">
        <v>0</v>
      </c>
      <c r="K26" s="14">
        <f>F26*Dane!$C$14+G26*Dane!$C$15+H26*Dane!$C$16</f>
        <v>0</v>
      </c>
      <c r="L26" s="14">
        <f>F26*Dane!$F$14+G26*Dane!$F$15</f>
        <v>0</v>
      </c>
      <c r="M26" s="14">
        <f>F26*Dane!$H$14+G26*Dane!$H$15+H26*Dane!$H$16+F26*Dane!$C$22+G26*Dane!$C$22</f>
        <v>0</v>
      </c>
      <c r="N26" s="15">
        <f t="shared" si="0"/>
        <v>0</v>
      </c>
      <c r="O26" s="14">
        <f>IF(B26="W",N26*Dane!$D$2,N26*Dane!$H$2)</f>
        <v>0</v>
      </c>
      <c r="P26" s="14">
        <f t="shared" si="1"/>
        <v>0</v>
      </c>
      <c r="Q26" s="14">
        <f>IF(B26="W",N26*Dane!$C$23,N26*Dane!$C$23)</f>
        <v>0</v>
      </c>
      <c r="R26" s="14">
        <f>IF(B26="W",(N26*Dane!$D$3)-Q26,(N26*Dane!$H$3)-Q26)</f>
        <v>0</v>
      </c>
      <c r="S26" s="14">
        <f t="shared" si="2"/>
        <v>0</v>
      </c>
      <c r="T26" s="14">
        <f t="shared" si="3"/>
        <v>0</v>
      </c>
      <c r="U26" s="14">
        <f t="shared" si="4"/>
        <v>0</v>
      </c>
      <c r="V26" s="33">
        <f t="shared" si="5"/>
        <v>0</v>
      </c>
      <c r="W26" s="34">
        <f t="shared" si="6"/>
        <v>0</v>
      </c>
      <c r="X26" s="49"/>
      <c r="Y26" s="157">
        <f>$X$4*Dane!$D$6</f>
        <v>0</v>
      </c>
      <c r="Z26" s="139">
        <f>$X$4*Dane!$D$7</f>
        <v>0</v>
      </c>
      <c r="AA26" s="158">
        <f>$X$4*Dane!$D$8</f>
        <v>0</v>
      </c>
      <c r="AB26" s="89"/>
      <c r="AC26" s="17"/>
      <c r="AD26" s="17"/>
    </row>
    <row r="27" spans="1:30" ht="29.25" customHeight="1">
      <c r="A27" s="38">
        <f t="shared" si="7"/>
        <v>24</v>
      </c>
      <c r="B27" s="11"/>
      <c r="C27" s="24"/>
      <c r="D27" s="30"/>
      <c r="E27" s="85"/>
      <c r="F27" s="12"/>
      <c r="G27" s="13"/>
      <c r="H27" s="13"/>
      <c r="I27" s="32"/>
      <c r="J27" s="14">
        <v>0</v>
      </c>
      <c r="K27" s="14">
        <f>F27*Dane!$C$14+G27*Dane!$C$15+H27*Dane!$C$16</f>
        <v>0</v>
      </c>
      <c r="L27" s="14">
        <f>F27*Dane!$F$14+G27*Dane!$F$15</f>
        <v>0</v>
      </c>
      <c r="M27" s="14">
        <f>F27*Dane!$H$14+G27*Dane!$H$15+H27*Dane!$H$16+F27*Dane!$C$22+G27*Dane!$C$22</f>
        <v>0</v>
      </c>
      <c r="N27" s="15">
        <f t="shared" si="0"/>
        <v>0</v>
      </c>
      <c r="O27" s="14">
        <f>IF(B27="W",N27*Dane!$D$2,N27*Dane!$H$2)</f>
        <v>0</v>
      </c>
      <c r="P27" s="14">
        <f t="shared" si="1"/>
        <v>0</v>
      </c>
      <c r="Q27" s="14">
        <f>IF(B27="W",N27*Dane!$C$23,N27*Dane!$C$23)</f>
        <v>0</v>
      </c>
      <c r="R27" s="14">
        <f>IF(B27="W",(N27*Dane!$D$3)-Q27,(N27*Dane!$H$3)-Q27)</f>
        <v>0</v>
      </c>
      <c r="S27" s="14">
        <f t="shared" si="2"/>
        <v>0</v>
      </c>
      <c r="T27" s="14">
        <f t="shared" si="3"/>
        <v>0</v>
      </c>
      <c r="U27" s="14">
        <f t="shared" si="4"/>
        <v>0</v>
      </c>
      <c r="V27" s="33">
        <f t="shared" si="5"/>
        <v>0</v>
      </c>
      <c r="W27" s="34">
        <f t="shared" si="6"/>
        <v>0</v>
      </c>
      <c r="X27" s="49"/>
      <c r="Y27" s="157">
        <f>$X$4*Dane!$D$6</f>
        <v>0</v>
      </c>
      <c r="Z27" s="139">
        <f>$X$4*Dane!$D$7</f>
        <v>0</v>
      </c>
      <c r="AA27" s="158">
        <f>$X$4*Dane!$D$8</f>
        <v>0</v>
      </c>
      <c r="AB27" s="89"/>
      <c r="AC27" s="17"/>
      <c r="AD27" s="17"/>
    </row>
    <row r="28" spans="1:30" ht="29.25" customHeight="1">
      <c r="A28" s="38">
        <f t="shared" si="7"/>
        <v>25</v>
      </c>
      <c r="B28" s="11"/>
      <c r="C28" s="24"/>
      <c r="D28" s="30"/>
      <c r="E28" s="85"/>
      <c r="F28" s="12"/>
      <c r="G28" s="13"/>
      <c r="H28" s="13"/>
      <c r="I28" s="32"/>
      <c r="J28" s="14">
        <v>0</v>
      </c>
      <c r="K28" s="14">
        <f>F28*Dane!$C$14+G28*Dane!$C$15+H28*Dane!$C$16</f>
        <v>0</v>
      </c>
      <c r="L28" s="14">
        <f>F28*Dane!$F$14+G28*Dane!$F$15</f>
        <v>0</v>
      </c>
      <c r="M28" s="14">
        <f>F28*Dane!$H$14+G28*Dane!$H$15+H28*Dane!$H$16+F28*Dane!$C$22+G28*Dane!$C$22</f>
        <v>0</v>
      </c>
      <c r="N28" s="15">
        <f t="shared" si="0"/>
        <v>0</v>
      </c>
      <c r="O28" s="14">
        <f>IF(B28="W",N28*Dane!$D$2,N28*Dane!$H$2)</f>
        <v>0</v>
      </c>
      <c r="P28" s="14">
        <f t="shared" si="1"/>
        <v>0</v>
      </c>
      <c r="Q28" s="14">
        <f>IF(B28="W",N28*Dane!$C$23,N28*Dane!$C$23)</f>
        <v>0</v>
      </c>
      <c r="R28" s="14">
        <f>IF(B28="W",(N28*Dane!$D$3)-Q28,(N28*Dane!$H$3)-Q28)</f>
        <v>0</v>
      </c>
      <c r="S28" s="14">
        <f t="shared" si="2"/>
        <v>0</v>
      </c>
      <c r="T28" s="14">
        <f t="shared" si="3"/>
        <v>0</v>
      </c>
      <c r="U28" s="14">
        <f t="shared" si="4"/>
        <v>0</v>
      </c>
      <c r="V28" s="33">
        <f t="shared" si="5"/>
        <v>0</v>
      </c>
      <c r="W28" s="34">
        <f t="shared" si="6"/>
        <v>0</v>
      </c>
      <c r="X28" s="49"/>
      <c r="Y28" s="157">
        <f>$X$4*Dane!$D$6</f>
        <v>0</v>
      </c>
      <c r="Z28" s="139">
        <f>$X$4*Dane!$D$7</f>
        <v>0</v>
      </c>
      <c r="AA28" s="158">
        <f>$X$4*Dane!$D$8</f>
        <v>0</v>
      </c>
      <c r="AB28" s="89"/>
      <c r="AC28" s="17"/>
      <c r="AD28" s="17"/>
    </row>
    <row r="29" spans="1:30" ht="29.25" customHeight="1">
      <c r="A29" s="38">
        <f t="shared" si="7"/>
        <v>26</v>
      </c>
      <c r="B29" s="11"/>
      <c r="C29" s="24"/>
      <c r="D29" s="30"/>
      <c r="E29" s="85"/>
      <c r="F29" s="12"/>
      <c r="G29" s="13"/>
      <c r="H29" s="13"/>
      <c r="I29" s="32"/>
      <c r="J29" s="14">
        <v>0</v>
      </c>
      <c r="K29" s="14">
        <f>F29*Dane!$C$14+G29*Dane!$C$15+H29*Dane!$C$16</f>
        <v>0</v>
      </c>
      <c r="L29" s="14">
        <f>F29*Dane!$F$14+G29*Dane!$F$15</f>
        <v>0</v>
      </c>
      <c r="M29" s="14">
        <f>F29*Dane!$H$14+G29*Dane!$H$15+H29*Dane!$H$16+F29*Dane!$C$22+G29*Dane!$C$22</f>
        <v>0</v>
      </c>
      <c r="N29" s="15">
        <f t="shared" si="0"/>
        <v>0</v>
      </c>
      <c r="O29" s="14">
        <f>IF(B29="W",N29*Dane!$D$2,N29*Dane!$H$2)</f>
        <v>0</v>
      </c>
      <c r="P29" s="14">
        <f t="shared" si="1"/>
        <v>0</v>
      </c>
      <c r="Q29" s="14">
        <f>IF(B29="W",N29*Dane!$C$23,N29*Dane!$C$23)</f>
        <v>0</v>
      </c>
      <c r="R29" s="14">
        <f>IF(B29="W",(N29*Dane!$D$3)-Q29,(N29*Dane!$H$3)-Q29)</f>
        <v>0</v>
      </c>
      <c r="S29" s="14">
        <f t="shared" si="2"/>
        <v>0</v>
      </c>
      <c r="T29" s="14">
        <f t="shared" si="3"/>
        <v>0</v>
      </c>
      <c r="U29" s="14">
        <f t="shared" si="4"/>
        <v>0</v>
      </c>
      <c r="V29" s="33">
        <f t="shared" si="5"/>
        <v>0</v>
      </c>
      <c r="W29" s="34">
        <f t="shared" si="6"/>
        <v>0</v>
      </c>
      <c r="X29" s="49"/>
      <c r="Y29" s="157">
        <f>$X$4*Dane!$D$6</f>
        <v>0</v>
      </c>
      <c r="Z29" s="139">
        <f>$X$4*Dane!$D$7</f>
        <v>0</v>
      </c>
      <c r="AA29" s="158">
        <f>$X$4*Dane!$D$8</f>
        <v>0</v>
      </c>
      <c r="AB29" s="89"/>
      <c r="AC29" s="17"/>
      <c r="AD29" s="17"/>
    </row>
    <row r="30" spans="1:30" ht="29.25" customHeight="1">
      <c r="A30" s="38">
        <f t="shared" si="7"/>
        <v>27</v>
      </c>
      <c r="B30" s="11"/>
      <c r="C30" s="24"/>
      <c r="D30" s="30"/>
      <c r="E30" s="85"/>
      <c r="F30" s="12"/>
      <c r="G30" s="31"/>
      <c r="H30" s="31"/>
      <c r="I30" s="32"/>
      <c r="J30" s="14">
        <v>0</v>
      </c>
      <c r="K30" s="14">
        <f>F30*Dane!$C$14+G30*Dane!$C$15+H30*Dane!$C$16</f>
        <v>0</v>
      </c>
      <c r="L30" s="14">
        <f>F30*Dane!$F$14+G30*Dane!$F$15</f>
        <v>0</v>
      </c>
      <c r="M30" s="14">
        <f>F30*Dane!$H$14+G30*Dane!$H$15+H30*Dane!$H$16+F30*Dane!$C$22+G30*Dane!$C$22</f>
        <v>0</v>
      </c>
      <c r="N30" s="15">
        <f t="shared" si="0"/>
        <v>0</v>
      </c>
      <c r="O30" s="14">
        <f>IF(B30="W",N30*Dane!$D$2,N30*Dane!$H$2)</f>
        <v>0</v>
      </c>
      <c r="P30" s="14">
        <f>SUM(N30:O30)</f>
        <v>0</v>
      </c>
      <c r="Q30" s="14">
        <f>IF(B30="W",N30*Dane!$C$23,N30*Dane!$C$23)</f>
        <v>0</v>
      </c>
      <c r="R30" s="14">
        <f>IF(B30="W",(N30*Dane!$D$3)-Q30,(N30*Dane!$H$3)-Q30)</f>
        <v>0</v>
      </c>
      <c r="S30" s="14">
        <f t="shared" si="2"/>
        <v>0</v>
      </c>
      <c r="T30" s="14">
        <f>S30*0.1</f>
        <v>0</v>
      </c>
      <c r="U30" s="14">
        <f>S30*0.2</f>
        <v>0</v>
      </c>
      <c r="V30" s="33">
        <f>SUM(S30:T30)</f>
        <v>0</v>
      </c>
      <c r="W30" s="34">
        <f>SUM(S30,U30)</f>
        <v>0</v>
      </c>
      <c r="X30" s="48"/>
      <c r="Y30" s="157">
        <f>$X$4*Dane!$D$6</f>
        <v>0</v>
      </c>
      <c r="Z30" s="139">
        <f>$X$4*Dane!$D$7</f>
        <v>0</v>
      </c>
      <c r="AA30" s="158">
        <f>$X$4*Dane!$D$8</f>
        <v>0</v>
      </c>
      <c r="AB30" s="89"/>
      <c r="AC30" s="17"/>
      <c r="AD30" s="17"/>
    </row>
    <row r="31" spans="1:30" ht="29.25" customHeight="1">
      <c r="A31" s="38">
        <f t="shared" si="7"/>
        <v>28</v>
      </c>
      <c r="B31" s="11"/>
      <c r="C31" s="24"/>
      <c r="D31" s="30"/>
      <c r="E31" s="85"/>
      <c r="F31" s="12"/>
      <c r="G31" s="31"/>
      <c r="H31" s="31"/>
      <c r="I31" s="32"/>
      <c r="J31" s="14">
        <v>0</v>
      </c>
      <c r="K31" s="14">
        <f>F31*Dane!$C$14+G31*Dane!$C$15+H31*Dane!$C$16</f>
        <v>0</v>
      </c>
      <c r="L31" s="14">
        <f>F31*Dane!$F$14+G31*Dane!$F$15</f>
        <v>0</v>
      </c>
      <c r="M31" s="14">
        <f>F31*Dane!$H$14+G31*Dane!$H$15+H31*Dane!$H$16+F31*Dane!$C$22+G31*Dane!$C$22</f>
        <v>0</v>
      </c>
      <c r="N31" s="15">
        <f t="shared" si="0"/>
        <v>0</v>
      </c>
      <c r="O31" s="14">
        <f>IF(B31="W",N31*Dane!$D$2,N31*Dane!$H$2)</f>
        <v>0</v>
      </c>
      <c r="P31" s="14">
        <f t="shared" si="1"/>
        <v>0</v>
      </c>
      <c r="Q31" s="14">
        <f>IF(B31="W",N31*Dane!$C$23,N31*Dane!$C$23)</f>
        <v>0</v>
      </c>
      <c r="R31" s="14">
        <f>IF(B31="W",(N31*Dane!$D$3)-Q31,(N31*Dane!$H$3)-Q31)</f>
        <v>0</v>
      </c>
      <c r="S31" s="14">
        <f t="shared" si="2"/>
        <v>0</v>
      </c>
      <c r="T31" s="14">
        <f t="shared" si="3"/>
        <v>0</v>
      </c>
      <c r="U31" s="14">
        <f t="shared" si="4"/>
        <v>0</v>
      </c>
      <c r="V31" s="33">
        <f t="shared" si="5"/>
        <v>0</v>
      </c>
      <c r="W31" s="34">
        <f t="shared" si="6"/>
        <v>0</v>
      </c>
      <c r="X31" s="48"/>
      <c r="Y31" s="157">
        <f>$X$4*Dane!$D$6</f>
        <v>0</v>
      </c>
      <c r="Z31" s="139">
        <f>$X$4*Dane!$D$7</f>
        <v>0</v>
      </c>
      <c r="AA31" s="158">
        <f>$X$4*Dane!$D$8</f>
        <v>0</v>
      </c>
      <c r="AB31" s="89"/>
      <c r="AC31" s="17"/>
      <c r="AD31" s="17"/>
    </row>
    <row r="32" spans="1:30" ht="29.25" customHeight="1">
      <c r="A32" s="38">
        <f t="shared" si="7"/>
        <v>29</v>
      </c>
      <c r="B32" s="11"/>
      <c r="C32" s="24"/>
      <c r="D32" s="36"/>
      <c r="E32" s="86"/>
      <c r="F32" s="12"/>
      <c r="G32" s="31"/>
      <c r="H32" s="31"/>
      <c r="I32" s="32"/>
      <c r="J32" s="14">
        <v>0</v>
      </c>
      <c r="K32" s="14">
        <f>F32*Dane!$C$14+G32*Dane!$C$15+H32*Dane!$C$16</f>
        <v>0</v>
      </c>
      <c r="L32" s="14">
        <f>F32*Dane!$F$14+G32*Dane!$F$15</f>
        <v>0</v>
      </c>
      <c r="M32" s="14">
        <f>F32*Dane!$H$14+G32*Dane!$H$15+H32*Dane!$H$16+F32*Dane!$C$22+G32*Dane!$C$22</f>
        <v>0</v>
      </c>
      <c r="N32" s="15">
        <f t="shared" si="0"/>
        <v>0</v>
      </c>
      <c r="O32" s="14">
        <f>IF(B32="W",N32*Dane!$D$2,N32*Dane!$H$2)</f>
        <v>0</v>
      </c>
      <c r="P32" s="14">
        <f>SUM(N32:O32)</f>
        <v>0</v>
      </c>
      <c r="Q32" s="14">
        <f>IF(B32="W",N32*Dane!$C$23,N32*Dane!$C$23)</f>
        <v>0</v>
      </c>
      <c r="R32" s="14">
        <f>IF(B32="W",(N32*Dane!$D$3)-Q32,(N32*Dane!$H$3)-Q32)</f>
        <v>0</v>
      </c>
      <c r="S32" s="14">
        <f t="shared" si="2"/>
        <v>0</v>
      </c>
      <c r="T32" s="14">
        <f>S32*0.1</f>
        <v>0</v>
      </c>
      <c r="U32" s="14">
        <f>S32*0.2</f>
        <v>0</v>
      </c>
      <c r="V32" s="33">
        <f>SUM(S32:T32)</f>
        <v>0</v>
      </c>
      <c r="W32" s="34">
        <f>SUM(S32,U32)</f>
        <v>0</v>
      </c>
      <c r="X32" s="48"/>
      <c r="Y32" s="157">
        <f>$X$4*Dane!$D$6</f>
        <v>0</v>
      </c>
      <c r="Z32" s="139">
        <f>$X$4*Dane!$D$7</f>
        <v>0</v>
      </c>
      <c r="AA32" s="158">
        <f>$X$4*Dane!$D$8</f>
        <v>0</v>
      </c>
      <c r="AB32" s="89"/>
      <c r="AC32" s="17"/>
      <c r="AD32" s="17"/>
    </row>
    <row r="33" spans="1:33" ht="29.25" customHeight="1">
      <c r="A33" s="38">
        <f t="shared" si="7"/>
        <v>30</v>
      </c>
      <c r="B33" s="11"/>
      <c r="C33" s="24"/>
      <c r="D33" s="36"/>
      <c r="E33" s="86"/>
      <c r="F33" s="12"/>
      <c r="G33" s="31"/>
      <c r="H33" s="31"/>
      <c r="I33" s="32"/>
      <c r="J33" s="14">
        <v>0</v>
      </c>
      <c r="K33" s="14">
        <f>F33*Dane!$C$14+G33*Dane!$C$15+H33*Dane!$C$16</f>
        <v>0</v>
      </c>
      <c r="L33" s="14">
        <f>F33*Dane!$F$14+G33*Dane!$F$15</f>
        <v>0</v>
      </c>
      <c r="M33" s="14">
        <f>F33*Dane!$H$14+G33*Dane!$H$15+H33*Dane!$H$16+F33*Dane!$C$22+G33*Dane!$C$22</f>
        <v>0</v>
      </c>
      <c r="N33" s="15">
        <f t="shared" si="0"/>
        <v>0</v>
      </c>
      <c r="O33" s="14">
        <f>IF(B33="W",N33*Dane!$D$2,N33*Dane!$H$2)</f>
        <v>0</v>
      </c>
      <c r="P33" s="14">
        <f>SUM(N33:O33)</f>
        <v>0</v>
      </c>
      <c r="Q33" s="14">
        <f>IF(B33="W",N33*Dane!$C$23,N33*Dane!$C$23)</f>
        <v>0</v>
      </c>
      <c r="R33" s="14">
        <f>IF(B33="W",(N33*Dane!$D$3)-Q33,(N33*Dane!$H$3)-Q33)</f>
        <v>0</v>
      </c>
      <c r="S33" s="14">
        <f t="shared" si="2"/>
        <v>0</v>
      </c>
      <c r="T33" s="14">
        <f>S33*0.1</f>
        <v>0</v>
      </c>
      <c r="U33" s="14">
        <f>S33*0.2</f>
        <v>0</v>
      </c>
      <c r="V33" s="33">
        <f>SUM(S33:T33)</f>
        <v>0</v>
      </c>
      <c r="W33" s="34">
        <f>SUM(S33,U33)</f>
        <v>0</v>
      </c>
      <c r="X33" s="48"/>
      <c r="Y33" s="157">
        <f>$X$4*Dane!$D$6</f>
        <v>0</v>
      </c>
      <c r="Z33" s="139">
        <f>$X$4*Dane!$D$7</f>
        <v>0</v>
      </c>
      <c r="AA33" s="158">
        <f>$X$4*Dane!$D$8</f>
        <v>0</v>
      </c>
      <c r="AB33" s="89"/>
      <c r="AC33" s="17"/>
      <c r="AD33" s="17"/>
    </row>
    <row r="34" spans="1:33" ht="29.25" customHeight="1">
      <c r="A34" s="38">
        <f t="shared" si="7"/>
        <v>31</v>
      </c>
      <c r="B34" s="11"/>
      <c r="C34" s="24"/>
      <c r="D34" s="37"/>
      <c r="E34" s="87"/>
      <c r="F34" s="12"/>
      <c r="G34" s="13"/>
      <c r="H34" s="13"/>
      <c r="I34" s="32"/>
      <c r="J34" s="14">
        <v>0</v>
      </c>
      <c r="K34" s="14">
        <f>F34*Dane!$C$14+G34*Dane!$C$15+H34*Dane!$C$16</f>
        <v>0</v>
      </c>
      <c r="L34" s="14">
        <f>F34*Dane!$F$14+G34*Dane!$F$15</f>
        <v>0</v>
      </c>
      <c r="M34" s="14">
        <f>F34*Dane!$H$14+G34*Dane!$H$15+H34*Dane!$H$16+F34*Dane!$C$22+G34*Dane!$C$22</f>
        <v>0</v>
      </c>
      <c r="N34" s="15">
        <f t="shared" si="0"/>
        <v>0</v>
      </c>
      <c r="O34" s="14">
        <f>IF(B34="W",N34*Dane!$D$2,N34*Dane!$H$2)</f>
        <v>0</v>
      </c>
      <c r="P34" s="14">
        <f t="shared" si="1"/>
        <v>0</v>
      </c>
      <c r="Q34" s="14">
        <f>IF(B34="W",N34*Dane!$C$23,N34*Dane!$C$23)</f>
        <v>0</v>
      </c>
      <c r="R34" s="14">
        <f>IF(B34="W",(N34*Dane!$D$3)-Q34,(N34*Dane!$H$3)-Q34)</f>
        <v>0</v>
      </c>
      <c r="S34" s="14">
        <f t="shared" si="2"/>
        <v>0</v>
      </c>
      <c r="T34" s="14">
        <f t="shared" si="3"/>
        <v>0</v>
      </c>
      <c r="U34" s="14">
        <f t="shared" si="4"/>
        <v>0</v>
      </c>
      <c r="V34" s="33">
        <f t="shared" si="5"/>
        <v>0</v>
      </c>
      <c r="W34" s="34">
        <f t="shared" si="6"/>
        <v>0</v>
      </c>
      <c r="X34" s="49"/>
      <c r="Y34" s="157">
        <f>$X$4*Dane!$D$6</f>
        <v>0</v>
      </c>
      <c r="Z34" s="139">
        <f>$X$4*Dane!$D$7</f>
        <v>0</v>
      </c>
      <c r="AA34" s="158">
        <f>$X$4*Dane!$D$8</f>
        <v>0</v>
      </c>
      <c r="AB34" s="89"/>
      <c r="AC34" s="17"/>
      <c r="AD34" s="17"/>
    </row>
    <row r="35" spans="1:33" ht="29.25" customHeight="1">
      <c r="A35" s="38">
        <f t="shared" si="7"/>
        <v>32</v>
      </c>
      <c r="B35" s="11"/>
      <c r="C35" s="24"/>
      <c r="D35" s="36"/>
      <c r="E35" s="86"/>
      <c r="F35" s="12"/>
      <c r="G35" s="31"/>
      <c r="H35" s="31"/>
      <c r="I35" s="32"/>
      <c r="J35" s="14">
        <v>0</v>
      </c>
      <c r="K35" s="14">
        <f>F35*Dane!$C$14+G35*Dane!$C$15+H35*Dane!$C$16</f>
        <v>0</v>
      </c>
      <c r="L35" s="14">
        <f>F35*Dane!$F$14+G35*Dane!$F$15</f>
        <v>0</v>
      </c>
      <c r="M35" s="14">
        <f>F35*Dane!$H$14+G35*Dane!$H$15+H35*Dane!$H$16+F35*Dane!$C$22+G35*Dane!$C$22</f>
        <v>0</v>
      </c>
      <c r="N35" s="15">
        <f t="shared" si="0"/>
        <v>0</v>
      </c>
      <c r="O35" s="14">
        <f>IF(B35="W",N35*Dane!$D$2,N35*Dane!$H$2)</f>
        <v>0</v>
      </c>
      <c r="P35" s="14">
        <f t="shared" si="1"/>
        <v>0</v>
      </c>
      <c r="Q35" s="14">
        <f>IF(B35="W",N35*Dane!$C$23,N35*Dane!$C$23)</f>
        <v>0</v>
      </c>
      <c r="R35" s="14">
        <f>IF(B35="W",(N35*Dane!$D$3)-Q35,(N35*Dane!$H$3)-Q35)</f>
        <v>0</v>
      </c>
      <c r="S35" s="14">
        <f t="shared" si="2"/>
        <v>0</v>
      </c>
      <c r="T35" s="14">
        <f t="shared" si="3"/>
        <v>0</v>
      </c>
      <c r="U35" s="14">
        <f t="shared" si="4"/>
        <v>0</v>
      </c>
      <c r="V35" s="33">
        <f t="shared" si="5"/>
        <v>0</v>
      </c>
      <c r="W35" s="34">
        <f t="shared" si="6"/>
        <v>0</v>
      </c>
      <c r="X35" s="49"/>
      <c r="Y35" s="157">
        <f>$X$4*Dane!$D$6</f>
        <v>0</v>
      </c>
      <c r="Z35" s="139">
        <f>$X$4*Dane!$D$7</f>
        <v>0</v>
      </c>
      <c r="AA35" s="158">
        <f>$X$4*Dane!$D$8</f>
        <v>0</v>
      </c>
      <c r="AB35" s="89"/>
      <c r="AC35" s="17"/>
      <c r="AD35" s="17"/>
    </row>
    <row r="36" spans="1:33" ht="29.25" customHeight="1">
      <c r="A36" s="38">
        <f t="shared" si="7"/>
        <v>33</v>
      </c>
      <c r="B36" s="11"/>
      <c r="C36" s="24"/>
      <c r="D36" s="36"/>
      <c r="E36" s="86"/>
      <c r="F36" s="12"/>
      <c r="G36" s="31"/>
      <c r="H36" s="31"/>
      <c r="I36" s="32"/>
      <c r="J36" s="14">
        <v>0</v>
      </c>
      <c r="K36" s="14">
        <f>F36*Dane!$C$14+G36*Dane!$C$15+H36*Dane!$C$16</f>
        <v>0</v>
      </c>
      <c r="L36" s="14">
        <f>F36*Dane!$F$14+G36*Dane!$F$15</f>
        <v>0</v>
      </c>
      <c r="M36" s="14">
        <f>F36*Dane!$H$14+G36*Dane!$H$15+H36*Dane!$H$16+F36*Dane!$C$22+G36*Dane!$C$22</f>
        <v>0</v>
      </c>
      <c r="N36" s="15">
        <f t="shared" si="0"/>
        <v>0</v>
      </c>
      <c r="O36" s="14">
        <f>IF(B36="W",N36*Dane!$D$2,N36*Dane!$H$2)</f>
        <v>0</v>
      </c>
      <c r="P36" s="14">
        <f t="shared" si="1"/>
        <v>0</v>
      </c>
      <c r="Q36" s="14">
        <f>IF(B36="W",N36*Dane!$C$23,N36*Dane!$C$23)</f>
        <v>0</v>
      </c>
      <c r="R36" s="14">
        <f>IF(B36="W",(N36*Dane!$D$3)-Q36,(N36*Dane!$H$3)-Q36)</f>
        <v>0</v>
      </c>
      <c r="S36" s="14">
        <f t="shared" si="2"/>
        <v>0</v>
      </c>
      <c r="T36" s="14">
        <f t="shared" si="3"/>
        <v>0</v>
      </c>
      <c r="U36" s="14">
        <f t="shared" si="4"/>
        <v>0</v>
      </c>
      <c r="V36" s="33">
        <f t="shared" si="5"/>
        <v>0</v>
      </c>
      <c r="W36" s="34">
        <f t="shared" si="6"/>
        <v>0</v>
      </c>
      <c r="X36" s="49"/>
      <c r="Y36" s="157">
        <f>$X$4*Dane!$D$6</f>
        <v>0</v>
      </c>
      <c r="Z36" s="139">
        <f>$X$4*Dane!$D$7</f>
        <v>0</v>
      </c>
      <c r="AA36" s="158">
        <f>$X$4*Dane!$D$8</f>
        <v>0</v>
      </c>
      <c r="AB36" s="89"/>
      <c r="AC36" s="17"/>
      <c r="AD36" s="17"/>
    </row>
    <row r="37" spans="1:33" ht="29.25" customHeight="1">
      <c r="A37" s="38">
        <f t="shared" si="7"/>
        <v>34</v>
      </c>
      <c r="B37" s="11"/>
      <c r="C37" s="24"/>
      <c r="D37" s="36"/>
      <c r="E37" s="86"/>
      <c r="F37" s="12"/>
      <c r="G37" s="31"/>
      <c r="H37" s="31"/>
      <c r="I37" s="32"/>
      <c r="J37" s="14">
        <v>0</v>
      </c>
      <c r="K37" s="14">
        <f>F37*Dane!$C$14+G37*Dane!$C$15+H37*Dane!$C$16</f>
        <v>0</v>
      </c>
      <c r="L37" s="14">
        <f>F37*Dane!$F$14+G37*Dane!$F$15</f>
        <v>0</v>
      </c>
      <c r="M37" s="14">
        <f>F37*Dane!$H$14+G37*Dane!$H$15+H37*Dane!$H$16+F37*Dane!$C$22+G37*Dane!$C$22</f>
        <v>0</v>
      </c>
      <c r="N37" s="15">
        <f t="shared" si="0"/>
        <v>0</v>
      </c>
      <c r="O37" s="14">
        <f>IF(B37="W",N37*Dane!$D$2,N37*Dane!$H$2)</f>
        <v>0</v>
      </c>
      <c r="P37" s="14">
        <f t="shared" si="1"/>
        <v>0</v>
      </c>
      <c r="Q37" s="14">
        <f>IF(B37="W",N37*Dane!$C$23,N37*Dane!$C$23)</f>
        <v>0</v>
      </c>
      <c r="R37" s="14">
        <f>IF(B37="W",(N37*Dane!$D$3)-Q37,(N37*Dane!$H$3)-Q37)</f>
        <v>0</v>
      </c>
      <c r="S37" s="14">
        <f t="shared" si="2"/>
        <v>0</v>
      </c>
      <c r="T37" s="14">
        <f t="shared" si="3"/>
        <v>0</v>
      </c>
      <c r="U37" s="14">
        <f t="shared" si="4"/>
        <v>0</v>
      </c>
      <c r="V37" s="33">
        <f t="shared" si="5"/>
        <v>0</v>
      </c>
      <c r="W37" s="34">
        <f t="shared" si="6"/>
        <v>0</v>
      </c>
      <c r="X37" s="49"/>
      <c r="Y37" s="157">
        <f>$X$4*Dane!$D$6</f>
        <v>0</v>
      </c>
      <c r="Z37" s="139">
        <f>$X$4*Dane!$D$7</f>
        <v>0</v>
      </c>
      <c r="AA37" s="158">
        <f>$X$4*Dane!$D$8</f>
        <v>0</v>
      </c>
      <c r="AB37" s="89"/>
      <c r="AC37" s="17"/>
      <c r="AD37" s="17"/>
    </row>
    <row r="38" spans="1:33" ht="29.25" customHeight="1">
      <c r="A38" s="38">
        <f t="shared" si="7"/>
        <v>35</v>
      </c>
      <c r="B38" s="11"/>
      <c r="C38" s="24"/>
      <c r="D38" s="36"/>
      <c r="E38" s="86"/>
      <c r="F38" s="12"/>
      <c r="G38" s="31"/>
      <c r="H38" s="31"/>
      <c r="I38" s="32"/>
      <c r="J38" s="14">
        <v>0</v>
      </c>
      <c r="K38" s="14">
        <f>F38*Dane!$C$14+G38*Dane!$C$15+H38*Dane!$C$16</f>
        <v>0</v>
      </c>
      <c r="L38" s="14">
        <f>F38*Dane!$F$14+G38*Dane!$F$15</f>
        <v>0</v>
      </c>
      <c r="M38" s="14">
        <f>F38*Dane!$H$14+G38*Dane!$H$15+H38*Dane!$H$16+F38*Dane!$C$22+G38*Dane!$C$22</f>
        <v>0</v>
      </c>
      <c r="N38" s="15">
        <f t="shared" si="0"/>
        <v>0</v>
      </c>
      <c r="O38" s="14">
        <f>IF(B38="W",N38*Dane!$D$2,N38*Dane!$H$2)</f>
        <v>0</v>
      </c>
      <c r="P38" s="14">
        <f t="shared" si="1"/>
        <v>0</v>
      </c>
      <c r="Q38" s="14">
        <f>IF(B38="W",N38*Dane!$C$23,N38*Dane!$C$23)</f>
        <v>0</v>
      </c>
      <c r="R38" s="14">
        <f>IF(B38="W",(N38*Dane!$D$3)-Q38,(N38*Dane!$H$3)-Q38)</f>
        <v>0</v>
      </c>
      <c r="S38" s="14">
        <f t="shared" si="2"/>
        <v>0</v>
      </c>
      <c r="T38" s="14">
        <f t="shared" si="3"/>
        <v>0</v>
      </c>
      <c r="U38" s="14">
        <f t="shared" si="4"/>
        <v>0</v>
      </c>
      <c r="V38" s="33">
        <f t="shared" si="5"/>
        <v>0</v>
      </c>
      <c r="W38" s="34">
        <f t="shared" si="6"/>
        <v>0</v>
      </c>
      <c r="X38" s="49"/>
      <c r="Y38" s="157">
        <f>$X$4*Dane!$D$6</f>
        <v>0</v>
      </c>
      <c r="Z38" s="139">
        <f>$X$4*Dane!$D$7</f>
        <v>0</v>
      </c>
      <c r="AA38" s="158">
        <f>$X$4*Dane!$D$8</f>
        <v>0</v>
      </c>
      <c r="AB38" s="89"/>
      <c r="AC38" s="17"/>
      <c r="AD38" s="17"/>
    </row>
    <row r="39" spans="1:33" ht="29.25" customHeight="1">
      <c r="A39" s="38">
        <f t="shared" si="7"/>
        <v>36</v>
      </c>
      <c r="B39" s="11"/>
      <c r="C39" s="24"/>
      <c r="D39" s="36"/>
      <c r="E39" s="86"/>
      <c r="F39" s="12"/>
      <c r="G39" s="31"/>
      <c r="H39" s="31"/>
      <c r="I39" s="32"/>
      <c r="J39" s="14">
        <v>0</v>
      </c>
      <c r="K39" s="14">
        <f>F39*Dane!$C$14+G39*Dane!$C$15+H39*Dane!$C$16</f>
        <v>0</v>
      </c>
      <c r="L39" s="14">
        <f>F39*Dane!$F$14+G39*Dane!$F$15</f>
        <v>0</v>
      </c>
      <c r="M39" s="14">
        <f>F39*Dane!$H$14+G39*Dane!$H$15+H39*Dane!$H$16+F39*Dane!$C$22+G39*Dane!$C$22</f>
        <v>0</v>
      </c>
      <c r="N39" s="15">
        <f t="shared" si="0"/>
        <v>0</v>
      </c>
      <c r="O39" s="14">
        <f>IF(B39="W",N39*Dane!$D$2,N39*Dane!$H$2)</f>
        <v>0</v>
      </c>
      <c r="P39" s="14">
        <f t="shared" si="1"/>
        <v>0</v>
      </c>
      <c r="Q39" s="14">
        <f>IF(B39="W",N39*Dane!$C$23,N39*Dane!$C$23)</f>
        <v>0</v>
      </c>
      <c r="R39" s="14">
        <f>IF(B39="W",(N39*Dane!$D$3)-Q39,(N39*Dane!$H$3)-Q39)</f>
        <v>0</v>
      </c>
      <c r="S39" s="14">
        <f t="shared" si="2"/>
        <v>0</v>
      </c>
      <c r="T39" s="14">
        <f t="shared" si="3"/>
        <v>0</v>
      </c>
      <c r="U39" s="14">
        <f t="shared" si="4"/>
        <v>0</v>
      </c>
      <c r="V39" s="33">
        <f t="shared" si="5"/>
        <v>0</v>
      </c>
      <c r="W39" s="34">
        <f t="shared" si="6"/>
        <v>0</v>
      </c>
      <c r="X39" s="49"/>
      <c r="Y39" s="157">
        <f>$X$4*Dane!$D$6</f>
        <v>0</v>
      </c>
      <c r="Z39" s="139">
        <f>$X$4*Dane!$D$7</f>
        <v>0</v>
      </c>
      <c r="AA39" s="158">
        <f>$X$4*Dane!$D$8</f>
        <v>0</v>
      </c>
      <c r="AB39" s="89"/>
      <c r="AC39" s="17"/>
      <c r="AD39" s="17"/>
    </row>
    <row r="40" spans="1:33" ht="29.25" customHeight="1">
      <c r="A40" s="38">
        <f t="shared" si="7"/>
        <v>37</v>
      </c>
      <c r="B40" s="11"/>
      <c r="C40" s="24"/>
      <c r="D40" s="36"/>
      <c r="E40" s="86"/>
      <c r="F40" s="12"/>
      <c r="G40" s="31"/>
      <c r="H40" s="31"/>
      <c r="I40" s="32"/>
      <c r="J40" s="14">
        <v>0</v>
      </c>
      <c r="K40" s="14">
        <f>F40*Dane!$C$14+G40*Dane!$C$15+H40*Dane!$C$16</f>
        <v>0</v>
      </c>
      <c r="L40" s="14">
        <f>F40*Dane!$F$14+G40*Dane!$F$15</f>
        <v>0</v>
      </c>
      <c r="M40" s="14">
        <f>F40*Dane!$H$14+G40*Dane!$H$15+H40*Dane!$H$16+F40*Dane!$C$22+G40*Dane!$C$22</f>
        <v>0</v>
      </c>
      <c r="N40" s="15">
        <f t="shared" si="0"/>
        <v>0</v>
      </c>
      <c r="O40" s="14">
        <f>IF(B40="W",N40*Dane!$D$2,N40*Dane!$H$2)</f>
        <v>0</v>
      </c>
      <c r="P40" s="14">
        <f>SUM(N40:O40)</f>
        <v>0</v>
      </c>
      <c r="Q40" s="14">
        <f>IF(B40="W",N40*Dane!$C$23,N40*Dane!$C$23)</f>
        <v>0</v>
      </c>
      <c r="R40" s="14">
        <f>IF(B40="W",(N40*Dane!$D$3)-Q40,(N40*Dane!$H$3)-Q40)</f>
        <v>0</v>
      </c>
      <c r="S40" s="14">
        <f t="shared" si="2"/>
        <v>0</v>
      </c>
      <c r="T40" s="14">
        <f>S40*0.1</f>
        <v>0</v>
      </c>
      <c r="U40" s="14">
        <f>S40*0.2</f>
        <v>0</v>
      </c>
      <c r="V40" s="33">
        <f>SUM(S40:T40)</f>
        <v>0</v>
      </c>
      <c r="W40" s="34">
        <f>SUM(S40,U40)</f>
        <v>0</v>
      </c>
      <c r="X40" s="49"/>
      <c r="Y40" s="157">
        <f>$X$4*Dane!$D$6</f>
        <v>0</v>
      </c>
      <c r="Z40" s="139">
        <f>$X$4*Dane!$D$7</f>
        <v>0</v>
      </c>
      <c r="AA40" s="158">
        <f>$X$4*Dane!$D$8</f>
        <v>0</v>
      </c>
      <c r="AB40" s="89"/>
      <c r="AC40" s="17"/>
      <c r="AD40" s="17"/>
    </row>
    <row r="41" spans="1:33" ht="29.25" customHeight="1">
      <c r="A41" s="38">
        <f t="shared" si="7"/>
        <v>38</v>
      </c>
      <c r="B41" s="11"/>
      <c r="C41" s="24"/>
      <c r="D41" s="36"/>
      <c r="E41" s="86"/>
      <c r="F41" s="12"/>
      <c r="G41" s="31"/>
      <c r="H41" s="31"/>
      <c r="I41" s="32"/>
      <c r="J41" s="14">
        <v>0</v>
      </c>
      <c r="K41" s="14">
        <f>F41*Dane!$C$14+G41*Dane!$C$15+H41*Dane!$C$16</f>
        <v>0</v>
      </c>
      <c r="L41" s="14">
        <f>F41*Dane!$F$14+G41*Dane!$F$15</f>
        <v>0</v>
      </c>
      <c r="M41" s="14">
        <f>F41*Dane!$H$14+G41*Dane!$H$15+H41*Dane!$H$16+F41*Dane!$C$22+G41*Dane!$C$22</f>
        <v>0</v>
      </c>
      <c r="N41" s="15">
        <f t="shared" si="0"/>
        <v>0</v>
      </c>
      <c r="O41" s="14">
        <f>IF(B41="W",N41*Dane!$D$2,N41*Dane!$H$2)</f>
        <v>0</v>
      </c>
      <c r="P41" s="14">
        <f>SUM(N41:O41)</f>
        <v>0</v>
      </c>
      <c r="Q41" s="14">
        <f>IF(B41="W",N41*Dane!$C$23,N41*Dane!$C$23)</f>
        <v>0</v>
      </c>
      <c r="R41" s="14">
        <f>IF(B41="W",(N41*Dane!$D$3)-Q41,(N41*Dane!$H$3)-Q41)</f>
        <v>0</v>
      </c>
      <c r="S41" s="14">
        <f t="shared" si="2"/>
        <v>0</v>
      </c>
      <c r="T41" s="14">
        <f>S41*0.1</f>
        <v>0</v>
      </c>
      <c r="U41" s="14">
        <f>S41*0.2</f>
        <v>0</v>
      </c>
      <c r="V41" s="33">
        <f>SUM(S41:T41)</f>
        <v>0</v>
      </c>
      <c r="W41" s="34">
        <f>SUM(S41,U41)</f>
        <v>0</v>
      </c>
      <c r="X41" s="49"/>
      <c r="Y41" s="157">
        <f>$X$4*Dane!$D$6</f>
        <v>0</v>
      </c>
      <c r="Z41" s="139">
        <f>$X$4*Dane!$D$7</f>
        <v>0</v>
      </c>
      <c r="AA41" s="158">
        <f>$X$4*Dane!$D$8</f>
        <v>0</v>
      </c>
      <c r="AB41" s="89"/>
      <c r="AC41" s="17"/>
      <c r="AD41" s="17"/>
    </row>
    <row r="42" spans="1:33" ht="29.25" customHeight="1">
      <c r="A42" s="38">
        <f t="shared" si="7"/>
        <v>39</v>
      </c>
      <c r="B42" s="11"/>
      <c r="C42" s="24"/>
      <c r="D42" s="36"/>
      <c r="E42" s="86"/>
      <c r="F42" s="12"/>
      <c r="G42" s="31"/>
      <c r="H42" s="31"/>
      <c r="I42" s="32"/>
      <c r="J42" s="14">
        <v>0</v>
      </c>
      <c r="K42" s="14">
        <f>F42*Dane!$C$14+G42*Dane!$C$15+H42*Dane!$C$16</f>
        <v>0</v>
      </c>
      <c r="L42" s="14">
        <f>F42*Dane!$F$14+G42*Dane!$F$15</f>
        <v>0</v>
      </c>
      <c r="M42" s="14">
        <f>F42*Dane!$H$14+G42*Dane!$H$15+H42*Dane!$H$16+F42*Dane!$C$22+G42*Dane!$C$22</f>
        <v>0</v>
      </c>
      <c r="N42" s="15">
        <f t="shared" si="0"/>
        <v>0</v>
      </c>
      <c r="O42" s="14">
        <f>IF(B42="W",N42*Dane!$D$2,N42*Dane!$H$2)</f>
        <v>0</v>
      </c>
      <c r="P42" s="14">
        <f>SUM(N42:O42)</f>
        <v>0</v>
      </c>
      <c r="Q42" s="14">
        <f>IF(B42="W",N42*Dane!$C$23,N42*Dane!$C$23)</f>
        <v>0</v>
      </c>
      <c r="R42" s="14">
        <f>IF(B42="W",(N42*Dane!$D$3)-Q42,(N42*Dane!$H$3)-Q42)</f>
        <v>0</v>
      </c>
      <c r="S42" s="14">
        <f t="shared" si="2"/>
        <v>0</v>
      </c>
      <c r="T42" s="14">
        <f>S42*0.1</f>
        <v>0</v>
      </c>
      <c r="U42" s="14">
        <f>S42*0.2</f>
        <v>0</v>
      </c>
      <c r="V42" s="33">
        <f>SUM(S42:T42)</f>
        <v>0</v>
      </c>
      <c r="W42" s="34">
        <f>SUM(S42,U42)</f>
        <v>0</v>
      </c>
      <c r="X42" s="49"/>
      <c r="Y42" s="157">
        <f>$X$4*Dane!$D$6</f>
        <v>0</v>
      </c>
      <c r="Z42" s="139">
        <f>$X$4*Dane!$D$7</f>
        <v>0</v>
      </c>
      <c r="AA42" s="158">
        <f>$X$4*Dane!$D$8</f>
        <v>0</v>
      </c>
      <c r="AB42" s="89"/>
      <c r="AC42" s="17"/>
      <c r="AD42" s="17"/>
    </row>
    <row r="43" spans="1:33" ht="29.25" customHeight="1">
      <c r="A43" s="38">
        <f t="shared" si="7"/>
        <v>40</v>
      </c>
      <c r="B43" s="11"/>
      <c r="C43" s="24"/>
      <c r="D43" s="36"/>
      <c r="E43" s="86"/>
      <c r="F43" s="12"/>
      <c r="G43" s="31"/>
      <c r="H43" s="31"/>
      <c r="I43" s="32"/>
      <c r="J43" s="14">
        <v>0</v>
      </c>
      <c r="K43" s="14">
        <f>F43*Dane!$C$14+G43*Dane!$C$15+H43*Dane!$C$16</f>
        <v>0</v>
      </c>
      <c r="L43" s="14">
        <f>F43*Dane!$F$14+G43*Dane!$F$15</f>
        <v>0</v>
      </c>
      <c r="M43" s="14">
        <f>F43*Dane!$H$14+G43*Dane!$H$15+H43*Dane!$H$16+F43*Dane!$C$22+G43*Dane!$C$22</f>
        <v>0</v>
      </c>
      <c r="N43" s="15">
        <f t="shared" si="0"/>
        <v>0</v>
      </c>
      <c r="O43" s="14">
        <f>IF(B43="W",N43*Dane!$D$2,N43*Dane!$H$2)</f>
        <v>0</v>
      </c>
      <c r="P43" s="14">
        <f>SUM(N43:O43)</f>
        <v>0</v>
      </c>
      <c r="Q43" s="14">
        <f>IF(B43="W",N43*Dane!$C$23,N43*Dane!$C$23)</f>
        <v>0</v>
      </c>
      <c r="R43" s="14">
        <f>IF(B43="W",(N43*Dane!$D$3)-Q43,(N43*Dane!$H$3)-Q43)</f>
        <v>0</v>
      </c>
      <c r="S43" s="14">
        <f t="shared" si="2"/>
        <v>0</v>
      </c>
      <c r="T43" s="14">
        <f>S43*0.1</f>
        <v>0</v>
      </c>
      <c r="U43" s="14">
        <f>S43*0.2</f>
        <v>0</v>
      </c>
      <c r="V43" s="33">
        <f>SUM(S43:T43)</f>
        <v>0</v>
      </c>
      <c r="W43" s="34">
        <f>SUM(S43,U43)</f>
        <v>0</v>
      </c>
      <c r="X43" s="49"/>
      <c r="Y43" s="157">
        <f>$X$4*Dane!$D$6</f>
        <v>0</v>
      </c>
      <c r="Z43" s="139">
        <f>$X$4*Dane!$D$7</f>
        <v>0</v>
      </c>
      <c r="AA43" s="158">
        <f>$X$4*Dane!$D$8</f>
        <v>0</v>
      </c>
      <c r="AB43" s="89"/>
      <c r="AC43" s="17"/>
      <c r="AD43" s="17"/>
    </row>
    <row r="44" spans="1:33" ht="29.25" customHeight="1">
      <c r="A44" s="38">
        <f t="shared" si="7"/>
        <v>41</v>
      </c>
      <c r="B44" s="11"/>
      <c r="C44" s="24"/>
      <c r="D44" s="36"/>
      <c r="E44" s="86"/>
      <c r="F44" s="12"/>
      <c r="G44" s="31"/>
      <c r="H44" s="31"/>
      <c r="I44" s="32"/>
      <c r="J44" s="14">
        <v>0</v>
      </c>
      <c r="K44" s="14">
        <f>F44*Dane!$C$14+G44*Dane!$C$15+H44*Dane!$C$16</f>
        <v>0</v>
      </c>
      <c r="L44" s="14">
        <f>F44*Dane!$F$14+G44*Dane!$F$15</f>
        <v>0</v>
      </c>
      <c r="M44" s="14">
        <f>F44*Dane!$H$14+G44*Dane!$H$15+H44*Dane!$H$16+F44*Dane!$C$22+G44*Dane!$C$22</f>
        <v>0</v>
      </c>
      <c r="N44" s="15">
        <f t="shared" si="0"/>
        <v>0</v>
      </c>
      <c r="O44" s="14">
        <f>IF(B44="W",N44*Dane!$D$2,N44*Dane!$H$2)</f>
        <v>0</v>
      </c>
      <c r="P44" s="14">
        <f t="shared" si="1"/>
        <v>0</v>
      </c>
      <c r="Q44" s="14">
        <f>IF(B44="W",N44*Dane!$C$23,N44*Dane!$C$23)</f>
        <v>0</v>
      </c>
      <c r="R44" s="14">
        <f>IF(B44="W",(N44*Dane!$D$3)-Q44,(N44*Dane!$H$3)-Q44)</f>
        <v>0</v>
      </c>
      <c r="S44" s="14">
        <f t="shared" si="2"/>
        <v>0</v>
      </c>
      <c r="T44" s="14">
        <f t="shared" si="3"/>
        <v>0</v>
      </c>
      <c r="U44" s="14">
        <f t="shared" si="4"/>
        <v>0</v>
      </c>
      <c r="V44" s="33">
        <f t="shared" si="5"/>
        <v>0</v>
      </c>
      <c r="W44" s="34">
        <f t="shared" si="6"/>
        <v>0</v>
      </c>
      <c r="X44" s="49"/>
      <c r="Y44" s="157">
        <f>$X$4*Dane!$D$6</f>
        <v>0</v>
      </c>
      <c r="Z44" s="139">
        <f>$X$4*Dane!$D$7</f>
        <v>0</v>
      </c>
      <c r="AA44" s="158">
        <f>$X$4*Dane!$D$8</f>
        <v>0</v>
      </c>
      <c r="AB44" s="89"/>
      <c r="AC44" s="17"/>
      <c r="AD44" s="17"/>
    </row>
    <row r="45" spans="1:33" ht="29.25" customHeight="1">
      <c r="A45" s="38">
        <f t="shared" si="7"/>
        <v>42</v>
      </c>
      <c r="B45" s="11"/>
      <c r="C45" s="24"/>
      <c r="D45" s="36"/>
      <c r="E45" s="86"/>
      <c r="F45" s="12"/>
      <c r="G45" s="31"/>
      <c r="H45" s="31"/>
      <c r="I45" s="32"/>
      <c r="J45" s="14">
        <v>0</v>
      </c>
      <c r="K45" s="14">
        <f>F45*Dane!$C$14+G45*Dane!$C$15+H45*Dane!$C$16</f>
        <v>0</v>
      </c>
      <c r="L45" s="14">
        <f>F45*Dane!$F$14+G45*Dane!$F$15</f>
        <v>0</v>
      </c>
      <c r="M45" s="14">
        <f>F45*Dane!$H$14+G45*Dane!$H$15+H45*Dane!$H$16+F45*Dane!$C$22+G45*Dane!$C$22</f>
        <v>0</v>
      </c>
      <c r="N45" s="15">
        <f t="shared" si="0"/>
        <v>0</v>
      </c>
      <c r="O45" s="14">
        <f>IF(B45="W",N45*Dane!$D$2,N45*Dane!$H$2)</f>
        <v>0</v>
      </c>
      <c r="P45" s="14">
        <f>SUM(N45:O45)</f>
        <v>0</v>
      </c>
      <c r="Q45" s="14">
        <f>IF(B45="W",N45*Dane!$C$23,N45*Dane!$C$23)</f>
        <v>0</v>
      </c>
      <c r="R45" s="14">
        <f>IF(B45="W",(N45*Dane!$D$3)-Q45,(N45*Dane!$H$3)-Q45)</f>
        <v>0</v>
      </c>
      <c r="S45" s="14">
        <f t="shared" si="2"/>
        <v>0</v>
      </c>
      <c r="T45" s="14">
        <f>S45*0.1</f>
        <v>0</v>
      </c>
      <c r="U45" s="14">
        <f>S45*0.2</f>
        <v>0</v>
      </c>
      <c r="V45" s="33">
        <f>SUM(S45:T45)</f>
        <v>0</v>
      </c>
      <c r="W45" s="34">
        <f>SUM(S45,U45)</f>
        <v>0</v>
      </c>
      <c r="X45" s="48"/>
      <c r="Y45" s="157">
        <f>$X$4*Dane!$D$6</f>
        <v>0</v>
      </c>
      <c r="Z45" s="139">
        <f>$X$4*Dane!$D$7</f>
        <v>0</v>
      </c>
      <c r="AA45" s="158">
        <f>$X$4*Dane!$D$8</f>
        <v>0</v>
      </c>
      <c r="AB45" s="89"/>
      <c r="AC45" s="17"/>
      <c r="AD45" s="17"/>
    </row>
    <row r="46" spans="1:33" ht="29.25" customHeight="1">
      <c r="A46" s="38">
        <f t="shared" si="7"/>
        <v>43</v>
      </c>
      <c r="B46" s="11"/>
      <c r="C46" s="24"/>
      <c r="D46" s="30"/>
      <c r="E46" s="85"/>
      <c r="F46" s="12"/>
      <c r="G46" s="13"/>
      <c r="H46" s="13"/>
      <c r="I46" s="32"/>
      <c r="J46" s="14">
        <v>0</v>
      </c>
      <c r="K46" s="14">
        <f>F46*Dane!$C$14+G46*Dane!$C$15+H46*Dane!$C$16</f>
        <v>0</v>
      </c>
      <c r="L46" s="14">
        <f>F46*Dane!$F$14+G46*Dane!$F$15</f>
        <v>0</v>
      </c>
      <c r="M46" s="14">
        <f>F46*Dane!$H$14+G46*Dane!$H$15+H46*Dane!$H$16+F46*Dane!$C$22+G46*Dane!$C$22</f>
        <v>0</v>
      </c>
      <c r="N46" s="15">
        <f t="shared" si="0"/>
        <v>0</v>
      </c>
      <c r="O46" s="14">
        <f>IF(B46="W",N46*Dane!$D$2,N46*Dane!$H$2)</f>
        <v>0</v>
      </c>
      <c r="P46" s="14">
        <f t="shared" si="1"/>
        <v>0</v>
      </c>
      <c r="Q46" s="14">
        <f>IF(B46="W",N46*Dane!$C$23,N46*Dane!$C$23)</f>
        <v>0</v>
      </c>
      <c r="R46" s="14">
        <f>IF(B46="W",(N46*Dane!$D$3)-Q46,(N46*Dane!$H$3)-Q46)</f>
        <v>0</v>
      </c>
      <c r="S46" s="14">
        <f t="shared" si="2"/>
        <v>0</v>
      </c>
      <c r="T46" s="14">
        <f t="shared" si="3"/>
        <v>0</v>
      </c>
      <c r="U46" s="14">
        <f t="shared" si="4"/>
        <v>0</v>
      </c>
      <c r="V46" s="33">
        <f t="shared" si="5"/>
        <v>0</v>
      </c>
      <c r="W46" s="34">
        <f t="shared" si="6"/>
        <v>0</v>
      </c>
      <c r="X46" s="49"/>
      <c r="Y46" s="157">
        <f>$X$4*Dane!$D$6</f>
        <v>0</v>
      </c>
      <c r="Z46" s="139">
        <f>$X$4*Dane!$D$7</f>
        <v>0</v>
      </c>
      <c r="AA46" s="158">
        <f>$X$4*Dane!$D$8</f>
        <v>0</v>
      </c>
      <c r="AB46" s="89"/>
      <c r="AC46" s="17"/>
      <c r="AD46" s="17"/>
    </row>
    <row r="47" spans="1:33" ht="29.25" customHeight="1">
      <c r="A47" s="38">
        <f t="shared" si="7"/>
        <v>44</v>
      </c>
      <c r="B47" s="11"/>
      <c r="C47" s="24"/>
      <c r="D47" s="30"/>
      <c r="E47" s="85"/>
      <c r="F47" s="12"/>
      <c r="G47" s="13"/>
      <c r="H47" s="13"/>
      <c r="I47" s="32"/>
      <c r="J47" s="14">
        <v>0</v>
      </c>
      <c r="K47" s="14">
        <f>F47*Dane!$C$14+G47*Dane!$C$15+H47*Dane!$C$16</f>
        <v>0</v>
      </c>
      <c r="L47" s="14">
        <f>F47*Dane!$F$14+G47*Dane!$F$15</f>
        <v>0</v>
      </c>
      <c r="M47" s="14">
        <f>F47*Dane!$H$14+G47*Dane!$H$15+H47*Dane!$H$16+F47*Dane!$C$22+G47*Dane!$C$22</f>
        <v>0</v>
      </c>
      <c r="N47" s="15">
        <f t="shared" si="0"/>
        <v>0</v>
      </c>
      <c r="O47" s="14">
        <f>IF(B47="W",N47*Dane!$D$2,N47*Dane!$H$2)</f>
        <v>0</v>
      </c>
      <c r="P47" s="14">
        <f t="shared" si="1"/>
        <v>0</v>
      </c>
      <c r="Q47" s="14">
        <f>IF(B47="W",N47*Dane!$C$23,N47*Dane!$C$23)</f>
        <v>0</v>
      </c>
      <c r="R47" s="14">
        <f>IF(B47="W",(N47*Dane!$D$3)-Q47,(N47*Dane!$H$3)-Q47)</f>
        <v>0</v>
      </c>
      <c r="S47" s="14">
        <f t="shared" si="2"/>
        <v>0</v>
      </c>
      <c r="T47" s="14">
        <f t="shared" si="3"/>
        <v>0</v>
      </c>
      <c r="U47" s="14">
        <f t="shared" si="4"/>
        <v>0</v>
      </c>
      <c r="V47" s="33">
        <f t="shared" si="5"/>
        <v>0</v>
      </c>
      <c r="W47" s="34">
        <f t="shared" si="6"/>
        <v>0</v>
      </c>
      <c r="X47" s="49"/>
      <c r="Y47" s="157">
        <f>$X$4*Dane!$D$6</f>
        <v>0</v>
      </c>
      <c r="Z47" s="139">
        <f>$X$4*Dane!$D$7</f>
        <v>0</v>
      </c>
      <c r="AA47" s="158">
        <f>$X$4*Dane!$D$8</f>
        <v>0</v>
      </c>
      <c r="AB47" s="89"/>
      <c r="AC47" s="17"/>
      <c r="AD47" s="17"/>
    </row>
    <row r="48" spans="1:33" s="18" customFormat="1" ht="29.25" customHeight="1">
      <c r="A48" s="38">
        <f t="shared" si="7"/>
        <v>45</v>
      </c>
      <c r="B48" s="11"/>
      <c r="C48" s="24"/>
      <c r="D48" s="30"/>
      <c r="E48" s="85"/>
      <c r="F48" s="12"/>
      <c r="G48" s="13"/>
      <c r="H48" s="13"/>
      <c r="I48" s="32"/>
      <c r="J48" s="14">
        <v>0</v>
      </c>
      <c r="K48" s="14">
        <f>F48*Dane!$C$14+G48*Dane!$C$15+H48*Dane!$C$16</f>
        <v>0</v>
      </c>
      <c r="L48" s="14">
        <f>F48*Dane!$F$14+G48*Dane!$F$15</f>
        <v>0</v>
      </c>
      <c r="M48" s="14">
        <f>F48*Dane!$H$14+G48*Dane!$H$15+H48*Dane!$H$16+F48*Dane!$C$22+G48*Dane!$C$22</f>
        <v>0</v>
      </c>
      <c r="N48" s="15">
        <f t="shared" si="0"/>
        <v>0</v>
      </c>
      <c r="O48" s="14">
        <f>IF(B48="W",N48*Dane!$D$2,N48*Dane!$H$2)</f>
        <v>0</v>
      </c>
      <c r="P48" s="14">
        <f t="shared" si="1"/>
        <v>0</v>
      </c>
      <c r="Q48" s="14">
        <f>IF(B48="W",N48*Dane!$C$23,N48*Dane!$C$23)</f>
        <v>0</v>
      </c>
      <c r="R48" s="14">
        <f>IF(B48="W",(N48*Dane!$D$3)-Q48,(N48*Dane!$H$3)-Q48)</f>
        <v>0</v>
      </c>
      <c r="S48" s="14">
        <f t="shared" si="2"/>
        <v>0</v>
      </c>
      <c r="T48" s="14">
        <f t="shared" si="3"/>
        <v>0</v>
      </c>
      <c r="U48" s="14">
        <f t="shared" si="4"/>
        <v>0</v>
      </c>
      <c r="V48" s="33">
        <f t="shared" si="5"/>
        <v>0</v>
      </c>
      <c r="W48" s="34">
        <f t="shared" si="6"/>
        <v>0</v>
      </c>
      <c r="X48" s="49"/>
      <c r="Y48" s="157">
        <f>$X$4*Dane!$D$6</f>
        <v>0</v>
      </c>
      <c r="Z48" s="139">
        <f>$X$4*Dane!$D$7</f>
        <v>0</v>
      </c>
      <c r="AA48" s="158">
        <f>$X$4*Dane!$D$8</f>
        <v>0</v>
      </c>
      <c r="AB48" s="89"/>
      <c r="AC48" s="17"/>
      <c r="AD48" s="17"/>
      <c r="AE48" s="94"/>
      <c r="AF48" s="94"/>
      <c r="AG48" s="94"/>
    </row>
    <row r="49" spans="1:33" s="18" customFormat="1" ht="29.25" customHeight="1">
      <c r="A49" s="38">
        <f t="shared" si="7"/>
        <v>46</v>
      </c>
      <c r="B49" s="11"/>
      <c r="C49" s="24"/>
      <c r="D49" s="30"/>
      <c r="E49" s="85"/>
      <c r="F49" s="12"/>
      <c r="G49" s="13"/>
      <c r="H49" s="13"/>
      <c r="I49" s="32"/>
      <c r="J49" s="14">
        <v>0</v>
      </c>
      <c r="K49" s="14">
        <f>F49*Dane!$C$14+G49*Dane!$C$15+H49*Dane!$C$16</f>
        <v>0</v>
      </c>
      <c r="L49" s="14">
        <f>F49*Dane!$F$14+G49*Dane!$F$15</f>
        <v>0</v>
      </c>
      <c r="M49" s="14">
        <f>F49*Dane!$H$14+G49*Dane!$H$15+H49*Dane!$H$16+F49*Dane!$C$22+G49*Dane!$C$22</f>
        <v>0</v>
      </c>
      <c r="N49" s="15">
        <f t="shared" si="0"/>
        <v>0</v>
      </c>
      <c r="O49" s="14">
        <f>IF(B49="W",N49*Dane!$D$2,N49*Dane!$H$2)</f>
        <v>0</v>
      </c>
      <c r="P49" s="14">
        <f>SUM(N49:O49)</f>
        <v>0</v>
      </c>
      <c r="Q49" s="14">
        <f>IF(B49="W",N49*Dane!$C$23,N49*Dane!$C$23)</f>
        <v>0</v>
      </c>
      <c r="R49" s="14">
        <f>IF(B49="W",(N49*Dane!$D$3)-Q49,(N49*Dane!$H$3)-Q49)</f>
        <v>0</v>
      </c>
      <c r="S49" s="14">
        <f t="shared" si="2"/>
        <v>0</v>
      </c>
      <c r="T49" s="14">
        <f>S49*0.1</f>
        <v>0</v>
      </c>
      <c r="U49" s="14">
        <f>S49*0.2</f>
        <v>0</v>
      </c>
      <c r="V49" s="33">
        <f>SUM(S49:T49)</f>
        <v>0</v>
      </c>
      <c r="W49" s="34">
        <f>SUM(S49,U49)</f>
        <v>0</v>
      </c>
      <c r="X49" s="49"/>
      <c r="Y49" s="157">
        <f>$X$4*Dane!$D$6</f>
        <v>0</v>
      </c>
      <c r="Z49" s="139">
        <f>$X$4*Dane!$D$7</f>
        <v>0</v>
      </c>
      <c r="AA49" s="158">
        <f>$X$4*Dane!$D$8</f>
        <v>0</v>
      </c>
      <c r="AB49" s="89"/>
      <c r="AC49" s="17"/>
      <c r="AD49" s="17"/>
      <c r="AE49" s="94"/>
      <c r="AF49" s="94"/>
      <c r="AG49" s="94"/>
    </row>
    <row r="50" spans="1:33" ht="29.25" customHeight="1">
      <c r="A50" s="38">
        <f t="shared" si="7"/>
        <v>47</v>
      </c>
      <c r="B50" s="10"/>
      <c r="C50" s="81"/>
      <c r="D50" s="55"/>
      <c r="E50" s="56"/>
      <c r="F50" s="12"/>
      <c r="G50" s="31"/>
      <c r="H50" s="31"/>
      <c r="I50" s="32"/>
      <c r="J50" s="14">
        <v>0</v>
      </c>
      <c r="K50" s="14">
        <f>F50*Dane!$C$14+G50*Dane!$C$15+H50*Dane!$C$16</f>
        <v>0</v>
      </c>
      <c r="L50" s="14">
        <f>F50*Dane!$F$14+G50*Dane!$F$15</f>
        <v>0</v>
      </c>
      <c r="M50" s="14">
        <f>F50*Dane!$H$14+G50*Dane!$H$15+H50*Dane!$H$16+F50*Dane!$C$22+G50*Dane!$C$22</f>
        <v>0</v>
      </c>
      <c r="N50" s="15">
        <f t="shared" si="0"/>
        <v>0</v>
      </c>
      <c r="O50" s="14">
        <f>IF(B50="W",N50*Dane!$D$2,N50*Dane!$H$2)</f>
        <v>0</v>
      </c>
      <c r="P50" s="14">
        <f>SUM(N50:O50)</f>
        <v>0</v>
      </c>
      <c r="Q50" s="14">
        <f>IF(B50="W",N50*Dane!$C$23,N50*Dane!$C$23)</f>
        <v>0</v>
      </c>
      <c r="R50" s="14">
        <f>IF(B50="W",(N50*Dane!$D$3)-Q50,(N50*Dane!$H$3)-Q50)</f>
        <v>0</v>
      </c>
      <c r="S50" s="14">
        <f t="shared" si="2"/>
        <v>0</v>
      </c>
      <c r="T50" s="14">
        <f>S50*0.1</f>
        <v>0</v>
      </c>
      <c r="U50" s="14">
        <f>S50*0.2</f>
        <v>0</v>
      </c>
      <c r="V50" s="33">
        <f>SUM(S50:T50)</f>
        <v>0</v>
      </c>
      <c r="W50" s="34">
        <f>SUM(S50,U50)</f>
        <v>0</v>
      </c>
      <c r="X50" s="49"/>
      <c r="Y50" s="157">
        <f>$X$4*Dane!$D$6</f>
        <v>0</v>
      </c>
      <c r="Z50" s="139">
        <f>$X$4*Dane!$D$7</f>
        <v>0</v>
      </c>
      <c r="AA50" s="158">
        <f>$X$4*Dane!$D$8</f>
        <v>0</v>
      </c>
      <c r="AB50" s="89"/>
      <c r="AC50" s="17"/>
      <c r="AD50" s="17"/>
      <c r="AE50" s="8"/>
      <c r="AF50" s="8"/>
      <c r="AG50" s="8"/>
    </row>
    <row r="51" spans="1:33" s="18" customFormat="1" ht="29.25" customHeight="1">
      <c r="A51" s="38">
        <f t="shared" si="7"/>
        <v>48</v>
      </c>
      <c r="B51" s="11"/>
      <c r="C51" s="24"/>
      <c r="D51" s="30"/>
      <c r="E51" s="85"/>
      <c r="F51" s="12"/>
      <c r="G51" s="13"/>
      <c r="H51" s="13"/>
      <c r="I51" s="32"/>
      <c r="J51" s="14">
        <v>0</v>
      </c>
      <c r="K51" s="14">
        <f>F51*Dane!$C$14+G51*Dane!$C$15+H51*Dane!$C$16</f>
        <v>0</v>
      </c>
      <c r="L51" s="14">
        <f>F51*Dane!$F$14+G51*Dane!$F$15</f>
        <v>0</v>
      </c>
      <c r="M51" s="14">
        <f>F51*Dane!$H$14+G51*Dane!$H$15+H51*Dane!$H$16+F51*Dane!$C$22+G51*Dane!$C$22</f>
        <v>0</v>
      </c>
      <c r="N51" s="15">
        <f t="shared" si="0"/>
        <v>0</v>
      </c>
      <c r="O51" s="14">
        <f>IF(B51="W",N51*Dane!$D$2,N51*Dane!$H$2)</f>
        <v>0</v>
      </c>
      <c r="P51" s="14">
        <f>SUM(N51:O51)</f>
        <v>0</v>
      </c>
      <c r="Q51" s="14">
        <f>IF(B51="W",N51*Dane!$C$23,N51*Dane!$C$23)</f>
        <v>0</v>
      </c>
      <c r="R51" s="14">
        <f>IF(B51="W",(N51*Dane!$D$3)-Q51,(N51*Dane!$H$3)-Q51)</f>
        <v>0</v>
      </c>
      <c r="S51" s="14">
        <f t="shared" si="2"/>
        <v>0</v>
      </c>
      <c r="T51" s="14">
        <f>S51*0.1</f>
        <v>0</v>
      </c>
      <c r="U51" s="14">
        <f>S51*0.2</f>
        <v>0</v>
      </c>
      <c r="V51" s="33">
        <f>SUM(S51:T51)</f>
        <v>0</v>
      </c>
      <c r="W51" s="34">
        <f>SUM(S51,U51)</f>
        <v>0</v>
      </c>
      <c r="X51" s="49"/>
      <c r="Y51" s="157">
        <f>$X$4*Dane!$D$6</f>
        <v>0</v>
      </c>
      <c r="Z51" s="139">
        <f>$X$4*Dane!$D$7</f>
        <v>0</v>
      </c>
      <c r="AA51" s="158">
        <f>$X$4*Dane!$D$8</f>
        <v>0</v>
      </c>
      <c r="AB51" s="89"/>
      <c r="AC51" s="17"/>
      <c r="AD51" s="17"/>
      <c r="AE51" s="94"/>
      <c r="AF51" s="94"/>
      <c r="AG51" s="94"/>
    </row>
    <row r="52" spans="1:33" s="18" customFormat="1" ht="29.25" customHeight="1">
      <c r="A52" s="38">
        <f t="shared" si="7"/>
        <v>49</v>
      </c>
      <c r="B52" s="11"/>
      <c r="C52" s="24"/>
      <c r="D52" s="30"/>
      <c r="E52" s="85"/>
      <c r="F52" s="12"/>
      <c r="G52" s="13"/>
      <c r="H52" s="13"/>
      <c r="I52" s="32"/>
      <c r="J52" s="14">
        <v>0</v>
      </c>
      <c r="K52" s="14">
        <f>F52*Dane!$C$14+G52*Dane!$C$15+H52*Dane!$C$16</f>
        <v>0</v>
      </c>
      <c r="L52" s="14">
        <f>F52*Dane!$F$14+G52*Dane!$F$15</f>
        <v>0</v>
      </c>
      <c r="M52" s="14">
        <f>F52*Dane!$H$14+G52*Dane!$H$15+H52*Dane!$H$16+F52*Dane!$C$22+G52*Dane!$C$22</f>
        <v>0</v>
      </c>
      <c r="N52" s="15">
        <f t="shared" si="0"/>
        <v>0</v>
      </c>
      <c r="O52" s="14">
        <f>IF(B52="W",N52*Dane!$D$2,N52*Dane!$H$2)</f>
        <v>0</v>
      </c>
      <c r="P52" s="14">
        <f>SUM(N52:O52)</f>
        <v>0</v>
      </c>
      <c r="Q52" s="14">
        <f>IF(B52="W",N52*Dane!$C$23,N52*Dane!$C$23)</f>
        <v>0</v>
      </c>
      <c r="R52" s="14">
        <f>IF(B52="W",(N52*Dane!$D$3)-Q52,(N52*Dane!$H$3)-Q52)</f>
        <v>0</v>
      </c>
      <c r="S52" s="14">
        <f t="shared" si="2"/>
        <v>0</v>
      </c>
      <c r="T52" s="14">
        <f>S52*0.1</f>
        <v>0</v>
      </c>
      <c r="U52" s="14">
        <f>S52*0.2</f>
        <v>0</v>
      </c>
      <c r="V52" s="33">
        <f>SUM(S52:T52)</f>
        <v>0</v>
      </c>
      <c r="W52" s="34">
        <f>SUM(S52,U52)</f>
        <v>0</v>
      </c>
      <c r="X52" s="49"/>
      <c r="Y52" s="157">
        <f>$X$4*Dane!$D$6</f>
        <v>0</v>
      </c>
      <c r="Z52" s="139">
        <f>$X$4*Dane!$D$7</f>
        <v>0</v>
      </c>
      <c r="AA52" s="158">
        <f>$X$4*Dane!$D$8</f>
        <v>0</v>
      </c>
      <c r="AB52" s="89"/>
      <c r="AC52" s="17"/>
      <c r="AD52" s="17"/>
      <c r="AE52" s="94"/>
      <c r="AF52" s="94"/>
      <c r="AG52" s="94"/>
    </row>
    <row r="53" spans="1:33" ht="29.25" customHeight="1">
      <c r="A53" s="38">
        <f t="shared" si="7"/>
        <v>50</v>
      </c>
      <c r="B53" s="11"/>
      <c r="C53" s="24"/>
      <c r="D53" s="36"/>
      <c r="E53" s="86"/>
      <c r="F53" s="12"/>
      <c r="G53" s="31"/>
      <c r="H53" s="31"/>
      <c r="I53" s="32"/>
      <c r="J53" s="14">
        <v>0</v>
      </c>
      <c r="K53" s="14">
        <f>F53*Dane!$C$14+G53*Dane!$C$15+H53*Dane!$C$16</f>
        <v>0</v>
      </c>
      <c r="L53" s="14">
        <f>F53*Dane!$F$14+G53*Dane!$F$15</f>
        <v>0</v>
      </c>
      <c r="M53" s="14">
        <f>F53*Dane!$H$14+G53*Dane!$H$15+H53*Dane!$H$16+F53*Dane!$C$22+G53*Dane!$C$22</f>
        <v>0</v>
      </c>
      <c r="N53" s="15">
        <f t="shared" si="0"/>
        <v>0</v>
      </c>
      <c r="O53" s="14">
        <f>IF(B53="W",N53*Dane!$D$2,N53*Dane!$H$2)</f>
        <v>0</v>
      </c>
      <c r="P53" s="14">
        <f t="shared" si="1"/>
        <v>0</v>
      </c>
      <c r="Q53" s="14">
        <f>IF(B53="W",N53*Dane!$C$23,N53*Dane!$C$23)</f>
        <v>0</v>
      </c>
      <c r="R53" s="14">
        <f>IF(B53="W",(N53*Dane!$D$3)-Q53,(N53*Dane!$H$3)-Q53)</f>
        <v>0</v>
      </c>
      <c r="S53" s="14">
        <f t="shared" si="2"/>
        <v>0</v>
      </c>
      <c r="T53" s="14">
        <f t="shared" si="3"/>
        <v>0</v>
      </c>
      <c r="U53" s="14">
        <f t="shared" si="4"/>
        <v>0</v>
      </c>
      <c r="V53" s="33">
        <f t="shared" si="5"/>
        <v>0</v>
      </c>
      <c r="W53" s="34">
        <f t="shared" si="6"/>
        <v>0</v>
      </c>
      <c r="X53" s="49"/>
      <c r="Y53" s="157">
        <f>$X$4*Dane!$D$6</f>
        <v>0</v>
      </c>
      <c r="Z53" s="139">
        <f>$X$4*Dane!$D$7</f>
        <v>0</v>
      </c>
      <c r="AA53" s="158">
        <f>$X$4*Dane!$D$8</f>
        <v>0</v>
      </c>
      <c r="AB53" s="89"/>
      <c r="AC53" s="17"/>
      <c r="AD53" s="17"/>
    </row>
  </sheetData>
  <autoFilter ref="A3:AA53" xr:uid="{00000000-0009-0000-0000-000004000000}"/>
  <mergeCells count="9">
    <mergeCell ref="I2:W2"/>
    <mergeCell ref="X2:X3"/>
    <mergeCell ref="Y2:AA2"/>
    <mergeCell ref="A2:A3"/>
    <mergeCell ref="B2:B3"/>
    <mergeCell ref="C2:C3"/>
    <mergeCell ref="D2:D3"/>
    <mergeCell ref="E2:E3"/>
    <mergeCell ref="F2:H2"/>
  </mergeCells>
  <conditionalFormatting sqref="X4:X21 X24:X53">
    <cfRule type="cellIs" dxfId="6" priority="33" operator="lessThan">
      <formula>$W4</formula>
    </cfRule>
  </conditionalFormatting>
  <conditionalFormatting sqref="X22">
    <cfRule type="cellIs" dxfId="5" priority="9" operator="lessThan">
      <formula>$W22</formula>
    </cfRule>
  </conditionalFormatting>
  <conditionalFormatting sqref="X23">
    <cfRule type="cellIs" dxfId="4" priority="7" operator="lessThan">
      <formula>$W23</formula>
    </cfRule>
  </conditionalFormatting>
  <pageMargins left="0.47244094488188981" right="0.47244094488188981" top="0.31624999999999998" bottom="0.30249999999999999" header="0.15748031496062992" footer="0.15748031496062992"/>
  <pageSetup paperSize="9" scale="44" orientation="landscape" r:id="rId1"/>
  <headerFooter alignWithMargins="0">
    <oddHeader>&amp;C&amp;14CENNIK KES&amp;R&amp;12Data wydruku: &amp;D</oddHeader>
    <oddFooter>&amp;R&amp;12Strona &amp;P z &amp;N</oddFooter>
  </headerFooter>
  <colBreaks count="1" manualBreakCount="1">
    <brk id="24" max="49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9"/>
  <dimension ref="A1:K25"/>
  <sheetViews>
    <sheetView workbookViewId="0">
      <selection activeCell="K6" sqref="K6"/>
    </sheetView>
  </sheetViews>
  <sheetFormatPr defaultRowHeight="15"/>
  <cols>
    <col min="1" max="2" width="27.42578125" style="110" customWidth="1"/>
    <col min="3" max="3" width="12.28515625" style="110" customWidth="1"/>
    <col min="4" max="4" width="18.7109375" style="110" bestFit="1" customWidth="1"/>
    <col min="5" max="5" width="18.7109375" style="110" customWidth="1"/>
    <col min="6" max="7" width="18.42578125" style="110" customWidth="1"/>
    <col min="8" max="8" width="19.5703125" style="110" customWidth="1"/>
    <col min="9" max="9" width="22.5703125" style="110" bestFit="1" customWidth="1"/>
    <col min="10" max="16384" width="9.140625" style="110"/>
  </cols>
  <sheetData>
    <row r="1" spans="1:11">
      <c r="A1" s="107" t="s">
        <v>17</v>
      </c>
      <c r="B1" s="107"/>
      <c r="C1" s="107"/>
      <c r="D1" s="109">
        <v>6.4999999999999997E-3</v>
      </c>
      <c r="E1" s="109"/>
      <c r="F1" s="107"/>
      <c r="G1" s="107"/>
      <c r="H1" s="107"/>
      <c r="K1" s="111"/>
    </row>
    <row r="2" spans="1:11">
      <c r="A2" s="107" t="s">
        <v>765</v>
      </c>
      <c r="B2" s="107"/>
      <c r="C2" s="112" t="s">
        <v>764</v>
      </c>
      <c r="D2" s="109">
        <v>0.2</v>
      </c>
      <c r="E2" s="109"/>
      <c r="F2" s="112" t="s">
        <v>101</v>
      </c>
      <c r="G2" s="112"/>
      <c r="H2" s="113">
        <v>0.2</v>
      </c>
    </row>
    <row r="3" spans="1:11" ht="14.25" customHeight="1">
      <c r="A3" s="107" t="s">
        <v>766</v>
      </c>
      <c r="B3" s="107"/>
      <c r="C3" s="112" t="s">
        <v>764</v>
      </c>
      <c r="D3" s="109">
        <v>0</v>
      </c>
      <c r="E3" s="109"/>
      <c r="F3" s="112" t="s">
        <v>101</v>
      </c>
      <c r="G3" s="112"/>
      <c r="H3" s="114">
        <v>0</v>
      </c>
    </row>
    <row r="4" spans="1:11">
      <c r="A4" s="115" t="s">
        <v>763</v>
      </c>
      <c r="B4" s="115"/>
      <c r="C4" s="115"/>
      <c r="D4" s="116">
        <v>4.7628000000000004</v>
      </c>
      <c r="E4" s="116"/>
      <c r="F4" s="107"/>
      <c r="G4" s="107"/>
      <c r="H4" s="114"/>
    </row>
    <row r="5" spans="1:11">
      <c r="A5" s="115" t="s">
        <v>877</v>
      </c>
      <c r="B5" s="115"/>
      <c r="C5" s="115"/>
      <c r="D5" s="116">
        <f>3.0945*1.08</f>
        <v>3.34206</v>
      </c>
      <c r="E5" s="116"/>
      <c r="F5" s="107"/>
      <c r="G5" s="107"/>
      <c r="H5" s="107"/>
    </row>
    <row r="6" spans="1:11">
      <c r="A6" s="107" t="s">
        <v>870</v>
      </c>
      <c r="B6" s="107"/>
      <c r="C6" s="112" t="s">
        <v>878</v>
      </c>
      <c r="D6" s="117">
        <v>0.15</v>
      </c>
      <c r="E6" s="117"/>
      <c r="F6" s="112" t="s">
        <v>879</v>
      </c>
      <c r="G6" s="112"/>
      <c r="H6" s="113">
        <v>0</v>
      </c>
    </row>
    <row r="7" spans="1:11">
      <c r="A7" s="107" t="s">
        <v>871</v>
      </c>
      <c r="B7" s="107"/>
      <c r="C7" s="107"/>
      <c r="D7" s="117">
        <v>0.3</v>
      </c>
      <c r="E7" s="117"/>
      <c r="F7" s="107"/>
      <c r="G7" s="107"/>
      <c r="H7" s="107"/>
    </row>
    <row r="8" spans="1:11">
      <c r="A8" s="107" t="s">
        <v>872</v>
      </c>
      <c r="B8" s="107"/>
      <c r="C8" s="107"/>
      <c r="D8" s="117">
        <v>0.6</v>
      </c>
      <c r="E8" s="117"/>
      <c r="F8" s="107"/>
      <c r="G8" s="107"/>
      <c r="H8" s="107"/>
    </row>
    <row r="9" spans="1:11">
      <c r="A9" s="107" t="s">
        <v>873</v>
      </c>
      <c r="B9" s="107"/>
      <c r="C9" s="107"/>
      <c r="D9" s="117">
        <v>0.65</v>
      </c>
      <c r="E9" s="117"/>
      <c r="F9" s="107"/>
      <c r="G9" s="107"/>
      <c r="H9" s="107"/>
    </row>
    <row r="10" spans="1:11">
      <c r="A10" s="107" t="s">
        <v>880</v>
      </c>
      <c r="B10" s="107"/>
      <c r="C10" s="107"/>
      <c r="D10" s="117">
        <v>0.35</v>
      </c>
      <c r="E10" s="117"/>
      <c r="F10" s="107"/>
      <c r="G10" s="107"/>
      <c r="H10" s="107"/>
    </row>
    <row r="11" spans="1:11">
      <c r="D11" s="118"/>
      <c r="E11" s="118"/>
    </row>
    <row r="12" spans="1:11">
      <c r="D12" s="118"/>
      <c r="E12" s="118"/>
    </row>
    <row r="13" spans="1:11" s="119" customFormat="1" ht="30.75" customHeight="1">
      <c r="A13" s="2" t="s">
        <v>1950</v>
      </c>
      <c r="B13" s="2"/>
      <c r="C13" s="2" t="s">
        <v>18</v>
      </c>
      <c r="D13" s="2" t="s">
        <v>1951</v>
      </c>
      <c r="E13" s="2"/>
      <c r="F13" s="104" t="s">
        <v>1952</v>
      </c>
      <c r="G13" s="104"/>
      <c r="H13" s="2" t="s">
        <v>1953</v>
      </c>
      <c r="I13" s="2" t="s">
        <v>1954</v>
      </c>
    </row>
    <row r="14" spans="1:11">
      <c r="A14" s="67" t="s">
        <v>1452</v>
      </c>
      <c r="B14" s="1">
        <v>33</v>
      </c>
      <c r="C14" s="1">
        <f>B14*$C$20</f>
        <v>33</v>
      </c>
      <c r="D14" s="1" t="s">
        <v>1452</v>
      </c>
      <c r="E14" s="1">
        <v>15</v>
      </c>
      <c r="F14" s="1">
        <f>E14*$C$20</f>
        <v>15</v>
      </c>
      <c r="G14" s="105">
        <v>48</v>
      </c>
      <c r="H14" s="1">
        <f>G14*$C$20</f>
        <v>48</v>
      </c>
      <c r="I14" s="106">
        <f>H14+F14</f>
        <v>63</v>
      </c>
    </row>
    <row r="15" spans="1:11">
      <c r="A15" s="67" t="s">
        <v>1453</v>
      </c>
      <c r="B15" s="1">
        <v>33</v>
      </c>
      <c r="C15" s="1">
        <f t="shared" ref="C15:C16" si="0">B15*$C$20</f>
        <v>33</v>
      </c>
      <c r="D15" s="1" t="s">
        <v>1453</v>
      </c>
      <c r="E15" s="1">
        <v>5</v>
      </c>
      <c r="F15" s="1">
        <f t="shared" ref="F15:F16" si="1">E15*$C$20</f>
        <v>5</v>
      </c>
      <c r="G15" s="105">
        <v>48</v>
      </c>
      <c r="H15" s="1">
        <f t="shared" ref="H15:H16" si="2">G15*$C$20</f>
        <v>48</v>
      </c>
      <c r="I15" s="106">
        <f t="shared" ref="I15:I18" si="3">H15+F15</f>
        <v>53</v>
      </c>
    </row>
    <row r="16" spans="1:11">
      <c r="A16" s="67" t="s">
        <v>2102</v>
      </c>
      <c r="B16" s="1">
        <v>38</v>
      </c>
      <c r="C16" s="1">
        <f t="shared" si="0"/>
        <v>38</v>
      </c>
      <c r="D16" s="1" t="s">
        <v>882</v>
      </c>
      <c r="E16" s="1">
        <v>15</v>
      </c>
      <c r="F16" s="1">
        <f t="shared" si="1"/>
        <v>15</v>
      </c>
      <c r="G16" s="1">
        <v>48</v>
      </c>
      <c r="H16" s="1">
        <f t="shared" si="2"/>
        <v>48</v>
      </c>
      <c r="I16" s="106">
        <f t="shared" si="3"/>
        <v>63</v>
      </c>
    </row>
    <row r="17" spans="1:9">
      <c r="A17" s="67" t="s">
        <v>2103</v>
      </c>
      <c r="B17" s="1">
        <v>38</v>
      </c>
      <c r="C17" s="1">
        <f t="shared" ref="C17" si="4">B17*$C$20</f>
        <v>38</v>
      </c>
      <c r="D17" s="1" t="s">
        <v>882</v>
      </c>
      <c r="E17" s="1">
        <v>5</v>
      </c>
      <c r="F17" s="1">
        <f t="shared" ref="F17" si="5">E17*$C$20</f>
        <v>5</v>
      </c>
      <c r="G17" s="1">
        <v>48</v>
      </c>
      <c r="H17" s="1">
        <f t="shared" ref="H17" si="6">G17*$C$20</f>
        <v>48</v>
      </c>
      <c r="I17" s="106">
        <f t="shared" ref="I17" si="7">H17+F17</f>
        <v>53</v>
      </c>
    </row>
    <row r="18" spans="1:9">
      <c r="A18" s="103" t="s">
        <v>1956</v>
      </c>
      <c r="B18" s="108"/>
      <c r="C18" s="1">
        <f>B18</f>
        <v>0</v>
      </c>
      <c r="D18" s="103" t="s">
        <v>1956</v>
      </c>
      <c r="E18" s="103">
        <v>0</v>
      </c>
      <c r="F18" s="1">
        <f>E18</f>
        <v>0</v>
      </c>
      <c r="G18" s="108">
        <v>48</v>
      </c>
      <c r="H18" s="1">
        <f>G18</f>
        <v>48</v>
      </c>
      <c r="I18" s="106">
        <f t="shared" si="3"/>
        <v>48</v>
      </c>
    </row>
    <row r="19" spans="1:9">
      <c r="B19" s="168"/>
    </row>
    <row r="20" spans="1:9">
      <c r="A20" s="110" t="s">
        <v>2094</v>
      </c>
      <c r="B20" s="168"/>
      <c r="C20" s="167">
        <v>1</v>
      </c>
    </row>
    <row r="21" spans="1:9">
      <c r="B21" s="168"/>
    </row>
    <row r="22" spans="1:9">
      <c r="A22" s="107" t="s">
        <v>1955</v>
      </c>
      <c r="B22" s="106">
        <v>24</v>
      </c>
      <c r="C22" s="1">
        <f t="shared" ref="C22" si="8">B22*$C$20</f>
        <v>24</v>
      </c>
    </row>
    <row r="23" spans="1:9" ht="30">
      <c r="A23" s="2" t="s">
        <v>1961</v>
      </c>
      <c r="B23" s="2"/>
      <c r="C23" s="121">
        <v>0</v>
      </c>
    </row>
    <row r="24" spans="1:9">
      <c r="D24" s="120"/>
      <c r="E24" s="120"/>
      <c r="H24" s="120"/>
    </row>
    <row r="25" spans="1:9">
      <c r="D25" s="120"/>
      <c r="E25" s="120"/>
      <c r="F25" s="119"/>
      <c r="G25" s="119"/>
      <c r="H25" s="120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5"/>
  <dimension ref="A1:M541"/>
  <sheetViews>
    <sheetView workbookViewId="0"/>
  </sheetViews>
  <sheetFormatPr defaultRowHeight="12.75"/>
  <cols>
    <col min="1" max="1" width="19.140625" bestFit="1" customWidth="1"/>
    <col min="2" max="2" width="9.140625" style="214"/>
    <col min="4" max="4" width="9.140625" style="215"/>
    <col min="5" max="5" width="9.140625" style="214"/>
    <col min="8" max="8" width="9.140625" style="218"/>
    <col min="10" max="10" width="9.140625" style="215"/>
    <col min="11" max="11" width="9.140625" style="214"/>
    <col min="13" max="13" width="9.140625" style="215"/>
  </cols>
  <sheetData>
    <row r="1" spans="1:13">
      <c r="B1" s="212" t="s">
        <v>2759</v>
      </c>
      <c r="C1" s="216"/>
      <c r="D1" s="213"/>
      <c r="E1" s="212" t="s">
        <v>2758</v>
      </c>
      <c r="F1" s="216"/>
      <c r="G1" s="216"/>
      <c r="H1" s="217" t="s">
        <v>2759</v>
      </c>
      <c r="I1" s="216"/>
      <c r="J1" s="213"/>
      <c r="K1" s="212" t="s">
        <v>2758</v>
      </c>
      <c r="L1" s="216"/>
      <c r="M1" s="213"/>
    </row>
    <row r="2" spans="1:13">
      <c r="A2" t="s">
        <v>2764</v>
      </c>
      <c r="B2" s="214" t="s">
        <v>2761</v>
      </c>
      <c r="C2" t="s">
        <v>2762</v>
      </c>
      <c r="D2" s="215" t="s">
        <v>2763</v>
      </c>
      <c r="E2" s="214" t="s">
        <v>2761</v>
      </c>
      <c r="F2" t="s">
        <v>2762</v>
      </c>
      <c r="G2" t="s">
        <v>2763</v>
      </c>
      <c r="H2" s="218" t="s">
        <v>2761</v>
      </c>
      <c r="I2" t="s">
        <v>2762</v>
      </c>
      <c r="J2" s="215" t="s">
        <v>2763</v>
      </c>
      <c r="K2" s="214" t="s">
        <v>2761</v>
      </c>
      <c r="L2" t="s">
        <v>2762</v>
      </c>
      <c r="M2" s="215" t="s">
        <v>2763</v>
      </c>
    </row>
    <row r="3" spans="1:13">
      <c r="A3" t="s">
        <v>19</v>
      </c>
      <c r="B3" s="214">
        <v>250</v>
      </c>
      <c r="D3" s="215">
        <v>34</v>
      </c>
      <c r="E3" s="214">
        <v>0.1</v>
      </c>
      <c r="F3">
        <v>68.5</v>
      </c>
      <c r="G3">
        <v>14.1</v>
      </c>
      <c r="H3" s="218" t="e">
        <f>VLOOKUP($A3,EH!$D$3:$K$52,COLUMN(H1)-COLUMN($E$2),0)</f>
        <v>#N/A</v>
      </c>
      <c r="I3" t="e">
        <f>VLOOKUP($A3,EH!$D$3:$K$52,COLUMN(I1)-COLUMN($E$2),0)</f>
        <v>#N/A</v>
      </c>
      <c r="J3" s="215" t="e">
        <f>VLOOKUP($A3,EH!$D$3:$K$52,COLUMN(J1)-COLUMN($E$2),0)</f>
        <v>#N/A</v>
      </c>
      <c r="K3" s="214" t="e">
        <f>VLOOKUP($A3,EH!$D$3:$K$52,COLUMN(K1)-COLUMN($E$2),0)</f>
        <v>#N/A</v>
      </c>
      <c r="L3" t="e">
        <f>VLOOKUP($A3,EH!$D$3:$K$52,COLUMN(L1)-COLUMN($E$2),0)</f>
        <v>#N/A</v>
      </c>
      <c r="M3" s="215" t="e">
        <f>VLOOKUP($A3,EH!$D$3:$K$52,COLUMN(M1)-COLUMN($E$2),0)</f>
        <v>#N/A</v>
      </c>
    </row>
    <row r="4" spans="1:13">
      <c r="A4" t="s">
        <v>20</v>
      </c>
      <c r="B4" s="214">
        <v>250</v>
      </c>
      <c r="D4" s="215">
        <v>34</v>
      </c>
      <c r="E4" s="214">
        <v>0.1</v>
      </c>
      <c r="F4">
        <v>68.5</v>
      </c>
      <c r="G4">
        <v>14.1</v>
      </c>
      <c r="H4" s="218" t="e">
        <f>VLOOKUP($A4,EH!$D$3:$K$52,COLUMN(H2)-COLUMN($E$2),0)</f>
        <v>#N/A</v>
      </c>
      <c r="I4" t="e">
        <f>VLOOKUP($A4,EH!$D$3:$K$52,COLUMN(I2)-COLUMN($E$2),0)</f>
        <v>#N/A</v>
      </c>
      <c r="J4" s="215" t="e">
        <f>VLOOKUP($A4,EH!$D$3:$K$52,COLUMN(J2)-COLUMN($E$2),0)</f>
        <v>#N/A</v>
      </c>
      <c r="K4" s="214" t="e">
        <f>VLOOKUP($A4,EH!$D$3:$K$52,COLUMN(K2)-COLUMN($E$2),0)</f>
        <v>#N/A</v>
      </c>
      <c r="L4" t="e">
        <f>VLOOKUP($A4,EH!$D$3:$K$52,COLUMN(L2)-COLUMN($E$2),0)</f>
        <v>#N/A</v>
      </c>
      <c r="M4" s="215" t="e">
        <f>VLOOKUP($A4,EH!$D$3:$K$52,COLUMN(M2)-COLUMN($E$2),0)</f>
        <v>#N/A</v>
      </c>
    </row>
    <row r="5" spans="1:13">
      <c r="A5" t="s">
        <v>780</v>
      </c>
      <c r="B5" s="214">
        <v>230</v>
      </c>
      <c r="D5" s="215">
        <v>30</v>
      </c>
      <c r="E5" s="214">
        <v>0.1</v>
      </c>
      <c r="F5">
        <v>77.8</v>
      </c>
      <c r="G5">
        <v>15.35</v>
      </c>
      <c r="H5" s="218" t="e">
        <f>VLOOKUP($A5,EH!$D$3:$K$52,COLUMN(H3)-COLUMN($E$2),0)</f>
        <v>#N/A</v>
      </c>
      <c r="I5" t="e">
        <f>VLOOKUP($A5,EH!$D$3:$K$52,COLUMN(I3)-COLUMN($E$2),0)</f>
        <v>#N/A</v>
      </c>
      <c r="J5" s="215" t="e">
        <f>VLOOKUP($A5,EH!$D$3:$K$52,COLUMN(J3)-COLUMN($E$2),0)</f>
        <v>#N/A</v>
      </c>
      <c r="K5" s="214" t="e">
        <f>VLOOKUP($A5,EH!$D$3:$K$52,COLUMN(K3)-COLUMN($E$2),0)</f>
        <v>#N/A</v>
      </c>
      <c r="L5" t="e">
        <f>VLOOKUP($A5,EH!$D$3:$K$52,COLUMN(L3)-COLUMN($E$2),0)</f>
        <v>#N/A</v>
      </c>
      <c r="M5" s="215" t="e">
        <f>VLOOKUP($A5,EH!$D$3:$K$52,COLUMN(M3)-COLUMN($E$2),0)</f>
        <v>#N/A</v>
      </c>
    </row>
    <row r="6" spans="1:13">
      <c r="A6" t="s">
        <v>1895</v>
      </c>
      <c r="B6" s="214">
        <v>250</v>
      </c>
      <c r="D6" s="215">
        <v>34</v>
      </c>
      <c r="E6" s="214">
        <v>0.1</v>
      </c>
      <c r="F6">
        <v>81.349999999999994</v>
      </c>
      <c r="G6">
        <v>16.8</v>
      </c>
      <c r="H6" s="218" t="e">
        <f>VLOOKUP($A6,EH!$D$3:$K$52,COLUMN(H4)-COLUMN($E$2),0)</f>
        <v>#N/A</v>
      </c>
      <c r="I6" t="e">
        <f>VLOOKUP($A6,EH!$D$3:$K$52,COLUMN(I4)-COLUMN($E$2),0)</f>
        <v>#N/A</v>
      </c>
      <c r="J6" s="215" t="e">
        <f>VLOOKUP($A6,EH!$D$3:$K$52,COLUMN(J4)-COLUMN($E$2),0)</f>
        <v>#N/A</v>
      </c>
      <c r="K6" s="214" t="e">
        <f>VLOOKUP($A6,EH!$D$3:$K$52,COLUMN(K4)-COLUMN($E$2),0)</f>
        <v>#N/A</v>
      </c>
      <c r="L6" t="e">
        <f>VLOOKUP($A6,EH!$D$3:$K$52,COLUMN(L4)-COLUMN($E$2),0)</f>
        <v>#N/A</v>
      </c>
      <c r="M6" s="215" t="e">
        <f>VLOOKUP($A6,EH!$D$3:$K$52,COLUMN(M4)-COLUMN($E$2),0)</f>
        <v>#N/A</v>
      </c>
    </row>
    <row r="7" spans="1:13">
      <c r="A7" t="s">
        <v>1876</v>
      </c>
      <c r="B7" s="214">
        <v>250</v>
      </c>
      <c r="D7" s="215">
        <v>34</v>
      </c>
      <c r="E7" s="214">
        <v>0.1</v>
      </c>
      <c r="F7">
        <v>81.349999999999994</v>
      </c>
      <c r="G7">
        <v>16.8</v>
      </c>
      <c r="H7" s="218" t="e">
        <f>VLOOKUP($A7,EH!$D$3:$K$52,COLUMN(H5)-COLUMN($E$2),0)</f>
        <v>#N/A</v>
      </c>
      <c r="I7" t="e">
        <f>VLOOKUP($A7,EH!$D$3:$K$52,COLUMN(I5)-COLUMN($E$2),0)</f>
        <v>#N/A</v>
      </c>
      <c r="J7" s="215" t="e">
        <f>VLOOKUP($A7,EH!$D$3:$K$52,COLUMN(J5)-COLUMN($E$2),0)</f>
        <v>#N/A</v>
      </c>
      <c r="K7" s="214" t="e">
        <f>VLOOKUP($A7,EH!$D$3:$K$52,COLUMN(K5)-COLUMN($E$2),0)</f>
        <v>#N/A</v>
      </c>
      <c r="L7" t="e">
        <f>VLOOKUP($A7,EH!$D$3:$K$52,COLUMN(L5)-COLUMN($E$2),0)</f>
        <v>#N/A</v>
      </c>
      <c r="M7" s="215" t="e">
        <f>VLOOKUP($A7,EH!$D$3:$K$52,COLUMN(M5)-COLUMN($E$2),0)</f>
        <v>#N/A</v>
      </c>
    </row>
    <row r="8" spans="1:13">
      <c r="A8" t="s">
        <v>1897</v>
      </c>
      <c r="B8" s="214">
        <v>300</v>
      </c>
      <c r="D8" s="215">
        <v>35</v>
      </c>
      <c r="E8" s="214">
        <v>70.099999999999994</v>
      </c>
      <c r="F8">
        <v>98.6</v>
      </c>
      <c r="G8">
        <v>18.600000000000001</v>
      </c>
      <c r="H8" s="218" t="e">
        <f>VLOOKUP($A8,EH!$D$3:$K$52,COLUMN(H6)-COLUMN($E$2),0)</f>
        <v>#N/A</v>
      </c>
      <c r="I8" t="e">
        <f>VLOOKUP($A8,EH!$D$3:$K$52,COLUMN(I6)-COLUMN($E$2),0)</f>
        <v>#N/A</v>
      </c>
      <c r="J8" s="215" t="e">
        <f>VLOOKUP($A8,EH!$D$3:$K$52,COLUMN(J6)-COLUMN($E$2),0)</f>
        <v>#N/A</v>
      </c>
      <c r="K8" s="214" t="e">
        <f>VLOOKUP($A8,EH!$D$3:$K$52,COLUMN(K6)-COLUMN($E$2),0)</f>
        <v>#N/A</v>
      </c>
      <c r="L8" t="e">
        <f>VLOOKUP($A8,EH!$D$3:$K$52,COLUMN(L6)-COLUMN($E$2),0)</f>
        <v>#N/A</v>
      </c>
      <c r="M8" s="215" t="e">
        <f>VLOOKUP($A8,EH!$D$3:$K$52,COLUMN(M6)-COLUMN($E$2),0)</f>
        <v>#N/A</v>
      </c>
    </row>
    <row r="9" spans="1:13">
      <c r="A9" t="s">
        <v>1896</v>
      </c>
      <c r="B9" s="214">
        <v>250</v>
      </c>
      <c r="D9" s="215">
        <v>34</v>
      </c>
      <c r="E9" s="214">
        <v>0.1</v>
      </c>
      <c r="F9">
        <v>81.349999999999994</v>
      </c>
      <c r="G9">
        <v>16.8</v>
      </c>
      <c r="H9" s="218" t="e">
        <f>VLOOKUP($A9,EH!$D$3:$K$52,COLUMN(H7)-COLUMN($E$2),0)</f>
        <v>#N/A</v>
      </c>
      <c r="I9" t="e">
        <f>VLOOKUP($A9,EH!$D$3:$K$52,COLUMN(I7)-COLUMN($E$2),0)</f>
        <v>#N/A</v>
      </c>
      <c r="J9" s="215" t="e">
        <f>VLOOKUP($A9,EH!$D$3:$K$52,COLUMN(J7)-COLUMN($E$2),0)</f>
        <v>#N/A</v>
      </c>
      <c r="K9" s="214" t="e">
        <f>VLOOKUP($A9,EH!$D$3:$K$52,COLUMN(K7)-COLUMN($E$2),0)</f>
        <v>#N/A</v>
      </c>
      <c r="L9" t="e">
        <f>VLOOKUP($A9,EH!$D$3:$K$52,COLUMN(L7)-COLUMN($E$2),0)</f>
        <v>#N/A</v>
      </c>
      <c r="M9" s="215" t="e">
        <f>VLOOKUP($A9,EH!$D$3:$K$52,COLUMN(M7)-COLUMN($E$2),0)</f>
        <v>#N/A</v>
      </c>
    </row>
    <row r="10" spans="1:13">
      <c r="A10" t="s">
        <v>1875</v>
      </c>
      <c r="B10" s="214">
        <v>300</v>
      </c>
      <c r="D10" s="215">
        <v>35</v>
      </c>
      <c r="E10" s="214">
        <v>0.1</v>
      </c>
      <c r="F10">
        <v>94.75</v>
      </c>
      <c r="G10">
        <v>19.100000000000001</v>
      </c>
      <c r="H10" s="218" t="e">
        <f>VLOOKUP($A10,EH!$D$3:$K$52,COLUMN(H8)-COLUMN($E$2),0)</f>
        <v>#N/A</v>
      </c>
      <c r="I10" t="e">
        <f>VLOOKUP($A10,EH!$D$3:$K$52,COLUMN(I8)-COLUMN($E$2),0)</f>
        <v>#N/A</v>
      </c>
      <c r="J10" s="215" t="e">
        <f>VLOOKUP($A10,EH!$D$3:$K$52,COLUMN(J8)-COLUMN($E$2),0)</f>
        <v>#N/A</v>
      </c>
      <c r="K10" s="214" t="e">
        <f>VLOOKUP($A10,EH!$D$3:$K$52,COLUMN(K8)-COLUMN($E$2),0)</f>
        <v>#N/A</v>
      </c>
      <c r="L10" t="e">
        <f>VLOOKUP($A10,EH!$D$3:$K$52,COLUMN(L8)-COLUMN($E$2),0)</f>
        <v>#N/A</v>
      </c>
      <c r="M10" s="215" t="e">
        <f>VLOOKUP($A10,EH!$D$3:$K$52,COLUMN(M8)-COLUMN($E$2),0)</f>
        <v>#N/A</v>
      </c>
    </row>
    <row r="11" spans="1:13">
      <c r="A11" t="s">
        <v>2000</v>
      </c>
      <c r="B11" s="214">
        <v>220</v>
      </c>
      <c r="D11" s="215">
        <v>34</v>
      </c>
      <c r="E11" s="214">
        <v>0.1</v>
      </c>
      <c r="F11">
        <v>66.45</v>
      </c>
      <c r="G11">
        <v>15.75</v>
      </c>
      <c r="H11" s="218" t="e">
        <f>VLOOKUP($A11,EH!$D$3:$K$52,COLUMN(H9)-COLUMN($E$2),0)</f>
        <v>#N/A</v>
      </c>
      <c r="I11" t="e">
        <f>VLOOKUP($A11,EH!$D$3:$K$52,COLUMN(I9)-COLUMN($E$2),0)</f>
        <v>#N/A</v>
      </c>
      <c r="J11" s="215" t="e">
        <f>VLOOKUP($A11,EH!$D$3:$K$52,COLUMN(J9)-COLUMN($E$2),0)</f>
        <v>#N/A</v>
      </c>
      <c r="K11" s="214" t="e">
        <f>VLOOKUP($A11,EH!$D$3:$K$52,COLUMN(K9)-COLUMN($E$2),0)</f>
        <v>#N/A</v>
      </c>
      <c r="L11" t="e">
        <f>VLOOKUP($A11,EH!$D$3:$K$52,COLUMN(L9)-COLUMN($E$2),0)</f>
        <v>#N/A</v>
      </c>
      <c r="M11" s="215" t="e">
        <f>VLOOKUP($A11,EH!$D$3:$K$52,COLUMN(M9)-COLUMN($E$2),0)</f>
        <v>#N/A</v>
      </c>
    </row>
    <row r="12" spans="1:13">
      <c r="A12" t="s">
        <v>21</v>
      </c>
      <c r="B12" s="214">
        <v>275</v>
      </c>
      <c r="D12" s="215">
        <v>35</v>
      </c>
      <c r="E12" s="214">
        <v>0.1</v>
      </c>
      <c r="F12">
        <v>94.75</v>
      </c>
      <c r="G12">
        <v>19.100000000000001</v>
      </c>
      <c r="H12" s="218" t="e">
        <f>VLOOKUP($A12,EH!$D$3:$K$52,COLUMN(H10)-COLUMN($E$2),0)</f>
        <v>#N/A</v>
      </c>
      <c r="I12" t="e">
        <f>VLOOKUP($A12,EH!$D$3:$K$52,COLUMN(I10)-COLUMN($E$2),0)</f>
        <v>#N/A</v>
      </c>
      <c r="J12" s="215" t="e">
        <f>VLOOKUP($A12,EH!$D$3:$K$52,COLUMN(J10)-COLUMN($E$2),0)</f>
        <v>#N/A</v>
      </c>
      <c r="K12" s="214" t="e">
        <f>VLOOKUP($A12,EH!$D$3:$K$52,COLUMN(K10)-COLUMN($E$2),0)</f>
        <v>#N/A</v>
      </c>
      <c r="L12" t="e">
        <f>VLOOKUP($A12,EH!$D$3:$K$52,COLUMN(L10)-COLUMN($E$2),0)</f>
        <v>#N/A</v>
      </c>
      <c r="M12" s="215" t="e">
        <f>VLOOKUP($A12,EH!$D$3:$K$52,COLUMN(M10)-COLUMN($E$2),0)</f>
        <v>#N/A</v>
      </c>
    </row>
    <row r="13" spans="1:13">
      <c r="A13" t="s">
        <v>847</v>
      </c>
      <c r="B13" s="214">
        <v>317</v>
      </c>
      <c r="D13" s="215">
        <v>35</v>
      </c>
      <c r="E13" s="214">
        <v>5.0999999999999996</v>
      </c>
      <c r="F13">
        <v>86</v>
      </c>
      <c r="G13">
        <v>19.600000000000001</v>
      </c>
      <c r="H13" s="218" t="e">
        <f>VLOOKUP($A13,EH!$D$3:$K$52,COLUMN(H11)-COLUMN($E$2),0)</f>
        <v>#N/A</v>
      </c>
      <c r="I13" t="e">
        <f>VLOOKUP($A13,EH!$D$3:$K$52,COLUMN(I11)-COLUMN($E$2),0)</f>
        <v>#N/A</v>
      </c>
      <c r="J13" s="215" t="e">
        <f>VLOOKUP($A13,EH!$D$3:$K$52,COLUMN(J11)-COLUMN($E$2),0)</f>
        <v>#N/A</v>
      </c>
      <c r="K13" s="214" t="e">
        <f>VLOOKUP($A13,EH!$D$3:$K$52,COLUMN(K11)-COLUMN($E$2),0)</f>
        <v>#N/A</v>
      </c>
      <c r="L13" t="e">
        <f>VLOOKUP($A13,EH!$D$3:$K$52,COLUMN(L11)-COLUMN($E$2),0)</f>
        <v>#N/A</v>
      </c>
      <c r="M13" s="215" t="e">
        <f>VLOOKUP($A13,EH!$D$3:$K$52,COLUMN(M11)-COLUMN($E$2),0)</f>
        <v>#N/A</v>
      </c>
    </row>
    <row r="14" spans="1:13">
      <c r="A14" t="s">
        <v>27</v>
      </c>
      <c r="B14" s="214">
        <v>317</v>
      </c>
      <c r="D14" s="215">
        <v>35</v>
      </c>
      <c r="E14" s="214">
        <v>5.0999999999999996</v>
      </c>
      <c r="F14">
        <v>86</v>
      </c>
      <c r="G14">
        <v>19.600000000000001</v>
      </c>
      <c r="H14" s="218" t="e">
        <f>VLOOKUP($A14,EH!$D$3:$K$52,COLUMN(H12)-COLUMN($E$2),0)</f>
        <v>#N/A</v>
      </c>
      <c r="I14" t="e">
        <f>VLOOKUP($A14,EH!$D$3:$K$52,COLUMN(I12)-COLUMN($E$2),0)</f>
        <v>#N/A</v>
      </c>
      <c r="J14" s="215" t="e">
        <f>VLOOKUP($A14,EH!$D$3:$K$52,COLUMN(J12)-COLUMN($E$2),0)</f>
        <v>#N/A</v>
      </c>
      <c r="K14" s="214" t="e">
        <f>VLOOKUP($A14,EH!$D$3:$K$52,COLUMN(K12)-COLUMN($E$2),0)</f>
        <v>#N/A</v>
      </c>
      <c r="L14" t="e">
        <f>VLOOKUP($A14,EH!$D$3:$K$52,COLUMN(L12)-COLUMN($E$2),0)</f>
        <v>#N/A</v>
      </c>
      <c r="M14" s="215" t="e">
        <f>VLOOKUP($A14,EH!$D$3:$K$52,COLUMN(M12)-COLUMN($E$2),0)</f>
        <v>#N/A</v>
      </c>
    </row>
    <row r="15" spans="1:13">
      <c r="A15" t="s">
        <v>28</v>
      </c>
      <c r="B15" s="214">
        <v>275</v>
      </c>
      <c r="D15" s="215">
        <v>35</v>
      </c>
      <c r="E15" s="214">
        <v>0.1</v>
      </c>
      <c r="F15">
        <v>94.75</v>
      </c>
      <c r="G15">
        <v>19.100000000000001</v>
      </c>
      <c r="H15" s="218" t="e">
        <f>VLOOKUP($A15,EH!$D$3:$K$52,COLUMN(H13)-COLUMN($E$2),0)</f>
        <v>#N/A</v>
      </c>
      <c r="I15" t="e">
        <f>VLOOKUP($A15,EH!$D$3:$K$52,COLUMN(I13)-COLUMN($E$2),0)</f>
        <v>#N/A</v>
      </c>
      <c r="J15" s="215" t="e">
        <f>VLOOKUP($A15,EH!$D$3:$K$52,COLUMN(J13)-COLUMN($E$2),0)</f>
        <v>#N/A</v>
      </c>
      <c r="K15" s="214" t="e">
        <f>VLOOKUP($A15,EH!$D$3:$K$52,COLUMN(K13)-COLUMN($E$2),0)</f>
        <v>#N/A</v>
      </c>
      <c r="L15" t="e">
        <f>VLOOKUP($A15,EH!$D$3:$K$52,COLUMN(L13)-COLUMN($E$2),0)</f>
        <v>#N/A</v>
      </c>
      <c r="M15" s="215" t="e">
        <f>VLOOKUP($A15,EH!$D$3:$K$52,COLUMN(M13)-COLUMN($E$2),0)</f>
        <v>#N/A</v>
      </c>
    </row>
    <row r="16" spans="1:13">
      <c r="A16" t="s">
        <v>29</v>
      </c>
      <c r="B16" s="214">
        <v>317</v>
      </c>
      <c r="D16" s="215">
        <v>35</v>
      </c>
      <c r="E16" s="214">
        <v>0.1</v>
      </c>
      <c r="F16">
        <v>94.75</v>
      </c>
      <c r="G16">
        <v>19.100000000000001</v>
      </c>
      <c r="H16" s="218" t="e">
        <f>VLOOKUP($A16,EH!$D$3:$K$52,COLUMN(H14)-COLUMN($E$2),0)</f>
        <v>#N/A</v>
      </c>
      <c r="I16" t="e">
        <f>VLOOKUP($A16,EH!$D$3:$K$52,COLUMN(I14)-COLUMN($E$2),0)</f>
        <v>#N/A</v>
      </c>
      <c r="J16" s="215" t="e">
        <f>VLOOKUP($A16,EH!$D$3:$K$52,COLUMN(J14)-COLUMN($E$2),0)</f>
        <v>#N/A</v>
      </c>
      <c r="K16" s="214" t="e">
        <f>VLOOKUP($A16,EH!$D$3:$K$52,COLUMN(K14)-COLUMN($E$2),0)</f>
        <v>#N/A</v>
      </c>
      <c r="L16" t="e">
        <f>VLOOKUP($A16,EH!$D$3:$K$52,COLUMN(L14)-COLUMN($E$2),0)</f>
        <v>#N/A</v>
      </c>
      <c r="M16" s="215" t="e">
        <f>VLOOKUP($A16,EH!$D$3:$K$52,COLUMN(M14)-COLUMN($E$2),0)</f>
        <v>#N/A</v>
      </c>
    </row>
    <row r="17" spans="1:13">
      <c r="A17" t="s">
        <v>22</v>
      </c>
      <c r="B17" s="214">
        <v>300</v>
      </c>
      <c r="D17" s="215">
        <v>35</v>
      </c>
      <c r="E17" s="214">
        <v>0.1</v>
      </c>
      <c r="F17">
        <v>94.75</v>
      </c>
      <c r="G17">
        <v>19.100000000000001</v>
      </c>
      <c r="H17" s="218" t="e">
        <f>VLOOKUP($A17,EH!$D$3:$K$52,COLUMN(H15)-COLUMN($E$2),0)</f>
        <v>#N/A</v>
      </c>
      <c r="I17" t="e">
        <f>VLOOKUP($A17,EH!$D$3:$K$52,COLUMN(I15)-COLUMN($E$2),0)</f>
        <v>#N/A</v>
      </c>
      <c r="J17" s="215" t="e">
        <f>VLOOKUP($A17,EH!$D$3:$K$52,COLUMN(J15)-COLUMN($E$2),0)</f>
        <v>#N/A</v>
      </c>
      <c r="K17" s="214" t="e">
        <f>VLOOKUP($A17,EH!$D$3:$K$52,COLUMN(K15)-COLUMN($E$2),0)</f>
        <v>#N/A</v>
      </c>
      <c r="L17" t="e">
        <f>VLOOKUP($A17,EH!$D$3:$K$52,COLUMN(L15)-COLUMN($E$2),0)</f>
        <v>#N/A</v>
      </c>
      <c r="M17" s="215" t="e">
        <f>VLOOKUP($A17,EH!$D$3:$K$52,COLUMN(M15)-COLUMN($E$2),0)</f>
        <v>#N/A</v>
      </c>
    </row>
    <row r="18" spans="1:13">
      <c r="A18" t="s">
        <v>25</v>
      </c>
      <c r="B18" s="214">
        <v>342</v>
      </c>
      <c r="D18" s="215">
        <v>46</v>
      </c>
      <c r="E18" s="214">
        <v>0.1</v>
      </c>
      <c r="F18">
        <v>109.5</v>
      </c>
      <c r="G18">
        <v>21.6</v>
      </c>
      <c r="H18" s="218" t="e">
        <f>VLOOKUP($A18,EH!$D$3:$K$52,COLUMN(H16)-COLUMN($E$2),0)</f>
        <v>#N/A</v>
      </c>
      <c r="I18" t="e">
        <f>VLOOKUP($A18,EH!$D$3:$K$52,COLUMN(I16)-COLUMN($E$2),0)</f>
        <v>#N/A</v>
      </c>
      <c r="J18" s="215" t="e">
        <f>VLOOKUP($A18,EH!$D$3:$K$52,COLUMN(J16)-COLUMN($E$2),0)</f>
        <v>#N/A</v>
      </c>
      <c r="K18" s="214" t="e">
        <f>VLOOKUP($A18,EH!$D$3:$K$52,COLUMN(K16)-COLUMN($E$2),0)</f>
        <v>#N/A</v>
      </c>
      <c r="L18" t="e">
        <f>VLOOKUP($A18,EH!$D$3:$K$52,COLUMN(L16)-COLUMN($E$2),0)</f>
        <v>#N/A</v>
      </c>
      <c r="M18" s="215" t="e">
        <f>VLOOKUP($A18,EH!$D$3:$K$52,COLUMN(M16)-COLUMN($E$2),0)</f>
        <v>#N/A</v>
      </c>
    </row>
    <row r="19" spans="1:13">
      <c r="A19" t="s">
        <v>26</v>
      </c>
      <c r="B19" s="214">
        <v>275</v>
      </c>
      <c r="D19" s="215">
        <v>46</v>
      </c>
      <c r="E19" s="214">
        <v>0.1</v>
      </c>
      <c r="F19">
        <v>109.5</v>
      </c>
      <c r="G19">
        <v>21.6</v>
      </c>
      <c r="H19" s="218" t="e">
        <f>VLOOKUP($A19,EH!$D$3:$K$52,COLUMN(H17)-COLUMN($E$2),0)</f>
        <v>#N/A</v>
      </c>
      <c r="I19" t="e">
        <f>VLOOKUP($A19,EH!$D$3:$K$52,COLUMN(I17)-COLUMN($E$2),0)</f>
        <v>#N/A</v>
      </c>
      <c r="J19" s="215" t="e">
        <f>VLOOKUP($A19,EH!$D$3:$K$52,COLUMN(J17)-COLUMN($E$2),0)</f>
        <v>#N/A</v>
      </c>
      <c r="K19" s="214" t="e">
        <f>VLOOKUP($A19,EH!$D$3:$K$52,COLUMN(K17)-COLUMN($E$2),0)</f>
        <v>#N/A</v>
      </c>
      <c r="L19" t="e">
        <f>VLOOKUP($A19,EH!$D$3:$K$52,COLUMN(L17)-COLUMN($E$2),0)</f>
        <v>#N/A</v>
      </c>
      <c r="M19" s="215" t="e">
        <f>VLOOKUP($A19,EH!$D$3:$K$52,COLUMN(M17)-COLUMN($E$2),0)</f>
        <v>#N/A</v>
      </c>
    </row>
    <row r="20" spans="1:13">
      <c r="A20" t="s">
        <v>23</v>
      </c>
      <c r="B20" s="214">
        <v>295</v>
      </c>
      <c r="D20" s="215">
        <v>46</v>
      </c>
      <c r="E20" s="214">
        <v>0.1</v>
      </c>
      <c r="F20">
        <v>94.5</v>
      </c>
      <c r="G20">
        <v>18.600000000000001</v>
      </c>
      <c r="H20" s="218" t="e">
        <f>VLOOKUP($A20,EH!$D$3:$K$52,COLUMN(H18)-COLUMN($E$2),0)</f>
        <v>#N/A</v>
      </c>
      <c r="I20" t="e">
        <f>VLOOKUP($A20,EH!$D$3:$K$52,COLUMN(I18)-COLUMN($E$2),0)</f>
        <v>#N/A</v>
      </c>
      <c r="J20" s="215" t="e">
        <f>VLOOKUP($A20,EH!$D$3:$K$52,COLUMN(J18)-COLUMN($E$2),0)</f>
        <v>#N/A</v>
      </c>
      <c r="K20" s="214" t="e">
        <f>VLOOKUP($A20,EH!$D$3:$K$52,COLUMN(K18)-COLUMN($E$2),0)</f>
        <v>#N/A</v>
      </c>
      <c r="L20" t="e">
        <f>VLOOKUP($A20,EH!$D$3:$K$52,COLUMN(L18)-COLUMN($E$2),0)</f>
        <v>#N/A</v>
      </c>
      <c r="M20" s="215" t="e">
        <f>VLOOKUP($A20,EH!$D$3:$K$52,COLUMN(M18)-COLUMN($E$2),0)</f>
        <v>#N/A</v>
      </c>
    </row>
    <row r="21" spans="1:13">
      <c r="A21" t="s">
        <v>24</v>
      </c>
      <c r="B21" s="214">
        <v>295</v>
      </c>
      <c r="D21" s="215">
        <v>46</v>
      </c>
      <c r="E21" s="214">
        <v>0.1</v>
      </c>
      <c r="F21">
        <v>94.5</v>
      </c>
      <c r="G21">
        <v>18.600000000000001</v>
      </c>
      <c r="H21" s="218" t="e">
        <f>VLOOKUP($A21,EH!$D$3:$K$52,COLUMN(H19)-COLUMN($E$2),0)</f>
        <v>#N/A</v>
      </c>
      <c r="I21" t="e">
        <f>VLOOKUP($A21,EH!$D$3:$K$52,COLUMN(I19)-COLUMN($E$2),0)</f>
        <v>#N/A</v>
      </c>
      <c r="J21" s="215" t="e">
        <f>VLOOKUP($A21,EH!$D$3:$K$52,COLUMN(J19)-COLUMN($E$2),0)</f>
        <v>#N/A</v>
      </c>
      <c r="K21" s="214" t="e">
        <f>VLOOKUP($A21,EH!$D$3:$K$52,COLUMN(K19)-COLUMN($E$2),0)</f>
        <v>#N/A</v>
      </c>
      <c r="L21" t="e">
        <f>VLOOKUP($A21,EH!$D$3:$K$52,COLUMN(L19)-COLUMN($E$2),0)</f>
        <v>#N/A</v>
      </c>
      <c r="M21" s="215" t="e">
        <f>VLOOKUP($A21,EH!$D$3:$K$52,COLUMN(M19)-COLUMN($E$2),0)</f>
        <v>#N/A</v>
      </c>
    </row>
    <row r="22" spans="1:13">
      <c r="A22" t="s">
        <v>1325</v>
      </c>
      <c r="B22" s="214">
        <v>295</v>
      </c>
      <c r="D22" s="215">
        <v>46</v>
      </c>
      <c r="F22">
        <v>89.2</v>
      </c>
      <c r="G22">
        <v>17.5</v>
      </c>
      <c r="H22" s="218" t="e">
        <f>VLOOKUP($A22,EH!$D$3:$K$52,COLUMN(H20)-COLUMN($E$2),0)</f>
        <v>#N/A</v>
      </c>
      <c r="I22" t="e">
        <f>VLOOKUP($A22,EH!$D$3:$K$52,COLUMN(I20)-COLUMN($E$2),0)</f>
        <v>#N/A</v>
      </c>
      <c r="J22" s="215" t="e">
        <f>VLOOKUP($A22,EH!$D$3:$K$52,COLUMN(J20)-COLUMN($E$2),0)</f>
        <v>#N/A</v>
      </c>
      <c r="K22" s="214" t="e">
        <f>VLOOKUP($A22,EH!$D$3:$K$52,COLUMN(K20)-COLUMN($E$2),0)</f>
        <v>#N/A</v>
      </c>
      <c r="L22" t="e">
        <f>VLOOKUP($A22,EH!$D$3:$K$52,COLUMN(L20)-COLUMN($E$2),0)</f>
        <v>#N/A</v>
      </c>
      <c r="M22" s="215" t="e">
        <f>VLOOKUP($A22,EH!$D$3:$K$52,COLUMN(M20)-COLUMN($E$2),0)</f>
        <v>#N/A</v>
      </c>
    </row>
    <row r="23" spans="1:13">
      <c r="A23" t="s">
        <v>1326</v>
      </c>
      <c r="B23" s="214">
        <v>295</v>
      </c>
      <c r="D23" s="215">
        <v>46</v>
      </c>
      <c r="E23" s="214">
        <v>0.1</v>
      </c>
      <c r="F23">
        <v>94.5</v>
      </c>
      <c r="G23">
        <v>18.600000000000001</v>
      </c>
      <c r="H23" s="218" t="e">
        <f>VLOOKUP($A23,EH!$D$3:$K$52,COLUMN(H21)-COLUMN($E$2),0)</f>
        <v>#N/A</v>
      </c>
      <c r="I23" t="e">
        <f>VLOOKUP($A23,EH!$D$3:$K$52,COLUMN(I21)-COLUMN($E$2),0)</f>
        <v>#N/A</v>
      </c>
      <c r="J23" s="215" t="e">
        <f>VLOOKUP($A23,EH!$D$3:$K$52,COLUMN(J21)-COLUMN($E$2),0)</f>
        <v>#N/A</v>
      </c>
      <c r="K23" s="214" t="e">
        <f>VLOOKUP($A23,EH!$D$3:$K$52,COLUMN(K21)-COLUMN($E$2),0)</f>
        <v>#N/A</v>
      </c>
      <c r="L23" t="e">
        <f>VLOOKUP($A23,EH!$D$3:$K$52,COLUMN(L21)-COLUMN($E$2),0)</f>
        <v>#N/A</v>
      </c>
      <c r="M23" s="215" t="e">
        <f>VLOOKUP($A23,EH!$D$3:$K$52,COLUMN(M21)-COLUMN($E$2),0)</f>
        <v>#N/A</v>
      </c>
    </row>
    <row r="24" spans="1:13">
      <c r="A24" t="s">
        <v>1552</v>
      </c>
      <c r="B24" s="214">
        <v>295</v>
      </c>
      <c r="D24" s="215">
        <v>46</v>
      </c>
      <c r="E24" s="214">
        <v>0.1</v>
      </c>
      <c r="F24">
        <v>111.05</v>
      </c>
      <c r="G24">
        <v>21.6</v>
      </c>
      <c r="H24" s="218" t="e">
        <f>VLOOKUP($A24,EH!$D$3:$K$52,COLUMN(H22)-COLUMN($E$2),0)</f>
        <v>#N/A</v>
      </c>
      <c r="I24" t="e">
        <f>VLOOKUP($A24,EH!$D$3:$K$52,COLUMN(I22)-COLUMN($E$2),0)</f>
        <v>#N/A</v>
      </c>
      <c r="J24" s="215" t="e">
        <f>VLOOKUP($A24,EH!$D$3:$K$52,COLUMN(J22)-COLUMN($E$2),0)</f>
        <v>#N/A</v>
      </c>
      <c r="K24" s="214" t="e">
        <f>VLOOKUP($A24,EH!$D$3:$K$52,COLUMN(K22)-COLUMN($E$2),0)</f>
        <v>#N/A</v>
      </c>
      <c r="L24" t="e">
        <f>VLOOKUP($A24,EH!$D$3:$K$52,COLUMN(L22)-COLUMN($E$2),0)</f>
        <v>#N/A</v>
      </c>
      <c r="M24" s="215" t="e">
        <f>VLOOKUP($A24,EH!$D$3:$K$52,COLUMN(M22)-COLUMN($E$2),0)</f>
        <v>#N/A</v>
      </c>
    </row>
    <row r="25" spans="1:13">
      <c r="A25" t="s">
        <v>1787</v>
      </c>
      <c r="B25" s="214">
        <v>302</v>
      </c>
      <c r="D25" s="215">
        <v>35</v>
      </c>
      <c r="E25" s="214">
        <v>0.1</v>
      </c>
      <c r="F25">
        <v>85.75</v>
      </c>
      <c r="G25">
        <v>18.100000000000001</v>
      </c>
      <c r="H25" s="218" t="e">
        <f>VLOOKUP($A25,EH!$D$3:$K$52,COLUMN(H23)-COLUMN($E$2),0)</f>
        <v>#N/A</v>
      </c>
      <c r="I25" t="e">
        <f>VLOOKUP($A25,EH!$D$3:$K$52,COLUMN(I23)-COLUMN($E$2),0)</f>
        <v>#N/A</v>
      </c>
      <c r="J25" s="215" t="e">
        <f>VLOOKUP($A25,EH!$D$3:$K$52,COLUMN(J23)-COLUMN($E$2),0)</f>
        <v>#N/A</v>
      </c>
      <c r="K25" s="214" t="e">
        <f>VLOOKUP($A25,EH!$D$3:$K$52,COLUMN(K23)-COLUMN($E$2),0)</f>
        <v>#N/A</v>
      </c>
      <c r="L25" t="e">
        <f>VLOOKUP($A25,EH!$D$3:$K$52,COLUMN(L23)-COLUMN($E$2),0)</f>
        <v>#N/A</v>
      </c>
      <c r="M25" s="215" t="e">
        <f>VLOOKUP($A25,EH!$D$3:$K$52,COLUMN(M23)-COLUMN($E$2),0)</f>
        <v>#N/A</v>
      </c>
    </row>
    <row r="26" spans="1:13">
      <c r="A26" t="s">
        <v>1824</v>
      </c>
      <c r="B26" s="214">
        <v>302</v>
      </c>
      <c r="D26" s="215">
        <v>35</v>
      </c>
      <c r="E26" s="214">
        <v>0.1</v>
      </c>
      <c r="F26">
        <v>87.75</v>
      </c>
      <c r="G26">
        <v>18.600000000000001</v>
      </c>
      <c r="H26" s="218" t="e">
        <f>VLOOKUP($A26,EH!$D$3:$K$52,COLUMN(H24)-COLUMN($E$2),0)</f>
        <v>#N/A</v>
      </c>
      <c r="I26" t="e">
        <f>VLOOKUP($A26,EH!$D$3:$K$52,COLUMN(I24)-COLUMN($E$2),0)</f>
        <v>#N/A</v>
      </c>
      <c r="J26" s="215" t="e">
        <f>VLOOKUP($A26,EH!$D$3:$K$52,COLUMN(J24)-COLUMN($E$2),0)</f>
        <v>#N/A</v>
      </c>
      <c r="K26" s="214" t="e">
        <f>VLOOKUP($A26,EH!$D$3:$K$52,COLUMN(K24)-COLUMN($E$2),0)</f>
        <v>#N/A</v>
      </c>
      <c r="L26" t="e">
        <f>VLOOKUP($A26,EH!$D$3:$K$52,COLUMN(L24)-COLUMN($E$2),0)</f>
        <v>#N/A</v>
      </c>
      <c r="M26" s="215" t="e">
        <f>VLOOKUP($A26,EH!$D$3:$K$52,COLUMN(M24)-COLUMN($E$2),0)</f>
        <v>#N/A</v>
      </c>
    </row>
    <row r="27" spans="1:13">
      <c r="A27" t="s">
        <v>1852</v>
      </c>
      <c r="B27" s="214">
        <v>311</v>
      </c>
      <c r="D27" s="215">
        <v>46</v>
      </c>
      <c r="E27" s="214">
        <v>0.1</v>
      </c>
      <c r="F27">
        <v>99.5</v>
      </c>
      <c r="G27">
        <v>19.600000000000001</v>
      </c>
      <c r="H27" s="218" t="e">
        <f>VLOOKUP($A27,EH!$D$3:$K$52,COLUMN(H25)-COLUMN($E$2),0)</f>
        <v>#N/A</v>
      </c>
      <c r="I27" t="e">
        <f>VLOOKUP($A27,EH!$D$3:$K$52,COLUMN(I25)-COLUMN($E$2),0)</f>
        <v>#N/A</v>
      </c>
      <c r="J27" s="215" t="e">
        <f>VLOOKUP($A27,EH!$D$3:$K$52,COLUMN(J25)-COLUMN($E$2),0)</f>
        <v>#N/A</v>
      </c>
      <c r="K27" s="214" t="e">
        <f>VLOOKUP($A27,EH!$D$3:$K$52,COLUMN(K25)-COLUMN($E$2),0)</f>
        <v>#N/A</v>
      </c>
      <c r="L27" t="e">
        <f>VLOOKUP($A27,EH!$D$3:$K$52,COLUMN(L25)-COLUMN($E$2),0)</f>
        <v>#N/A</v>
      </c>
      <c r="M27" s="215" t="e">
        <f>VLOOKUP($A27,EH!$D$3:$K$52,COLUMN(M25)-COLUMN($E$2),0)</f>
        <v>#N/A</v>
      </c>
    </row>
    <row r="28" spans="1:13">
      <c r="A28" t="s">
        <v>1881</v>
      </c>
      <c r="B28" s="214">
        <v>250</v>
      </c>
      <c r="D28" s="215">
        <v>30</v>
      </c>
      <c r="E28" s="214">
        <v>0.1</v>
      </c>
      <c r="F28">
        <v>104.8</v>
      </c>
      <c r="G28">
        <v>19.60000003</v>
      </c>
      <c r="H28" s="218" t="e">
        <f>VLOOKUP($A28,EH!$D$3:$K$52,COLUMN(H26)-COLUMN($E$2),0)</f>
        <v>#N/A</v>
      </c>
      <c r="I28" t="e">
        <f>VLOOKUP($A28,EH!$D$3:$K$52,COLUMN(I26)-COLUMN($E$2),0)</f>
        <v>#N/A</v>
      </c>
      <c r="J28" s="215" t="e">
        <f>VLOOKUP($A28,EH!$D$3:$K$52,COLUMN(J26)-COLUMN($E$2),0)</f>
        <v>#N/A</v>
      </c>
      <c r="K28" s="214" t="e">
        <f>VLOOKUP($A28,EH!$D$3:$K$52,COLUMN(K26)-COLUMN($E$2),0)</f>
        <v>#N/A</v>
      </c>
      <c r="L28" t="e">
        <f>VLOOKUP($A28,EH!$D$3:$K$52,COLUMN(L26)-COLUMN($E$2),0)</f>
        <v>#N/A</v>
      </c>
      <c r="M28" s="215" t="e">
        <f>VLOOKUP($A28,EH!$D$3:$K$52,COLUMN(M26)-COLUMN($E$2),0)</f>
        <v>#N/A</v>
      </c>
    </row>
    <row r="29" spans="1:13">
      <c r="A29" t="s">
        <v>1965</v>
      </c>
      <c r="B29" s="214">
        <v>296</v>
      </c>
      <c r="D29" s="215">
        <v>35</v>
      </c>
      <c r="E29" s="214">
        <v>0.1</v>
      </c>
      <c r="F29">
        <v>69.55</v>
      </c>
      <c r="G29">
        <v>11.8</v>
      </c>
      <c r="H29" s="218" t="e">
        <f>VLOOKUP($A29,EH!$D$3:$K$52,COLUMN(H27)-COLUMN($E$2),0)</f>
        <v>#N/A</v>
      </c>
      <c r="I29" t="e">
        <f>VLOOKUP($A29,EH!$D$3:$K$52,COLUMN(I27)-COLUMN($E$2),0)</f>
        <v>#N/A</v>
      </c>
      <c r="J29" s="215" t="e">
        <f>VLOOKUP($A29,EH!$D$3:$K$52,COLUMN(J27)-COLUMN($E$2),0)</f>
        <v>#N/A</v>
      </c>
      <c r="K29" s="214" t="e">
        <f>VLOOKUP($A29,EH!$D$3:$K$52,COLUMN(K27)-COLUMN($E$2),0)</f>
        <v>#N/A</v>
      </c>
      <c r="L29" t="e">
        <f>VLOOKUP($A29,EH!$D$3:$K$52,COLUMN(L27)-COLUMN($E$2),0)</f>
        <v>#N/A</v>
      </c>
      <c r="M29" s="215" t="e">
        <f>VLOOKUP($A29,EH!$D$3:$K$52,COLUMN(M27)-COLUMN($E$2),0)</f>
        <v>#N/A</v>
      </c>
    </row>
    <row r="30" spans="1:13">
      <c r="A30" t="s">
        <v>1984</v>
      </c>
      <c r="B30" s="214">
        <v>260</v>
      </c>
      <c r="D30" s="215">
        <v>35</v>
      </c>
      <c r="E30" s="214">
        <v>0.1</v>
      </c>
      <c r="F30">
        <v>87.8</v>
      </c>
      <c r="G30">
        <v>16.600000000000001</v>
      </c>
      <c r="H30" s="218" t="e">
        <f>VLOOKUP($A30,EH!$D$3:$K$52,COLUMN(H28)-COLUMN($E$2),0)</f>
        <v>#N/A</v>
      </c>
      <c r="I30" t="e">
        <f>VLOOKUP($A30,EH!$D$3:$K$52,COLUMN(I28)-COLUMN($E$2),0)</f>
        <v>#N/A</v>
      </c>
      <c r="J30" s="215" t="e">
        <f>VLOOKUP($A30,EH!$D$3:$K$52,COLUMN(J28)-COLUMN($E$2),0)</f>
        <v>#N/A</v>
      </c>
      <c r="K30" s="214" t="e">
        <f>VLOOKUP($A30,EH!$D$3:$K$52,COLUMN(K28)-COLUMN($E$2),0)</f>
        <v>#N/A</v>
      </c>
      <c r="L30" t="e">
        <f>VLOOKUP($A30,EH!$D$3:$K$52,COLUMN(L28)-COLUMN($E$2),0)</f>
        <v>#N/A</v>
      </c>
      <c r="M30" s="215" t="e">
        <f>VLOOKUP($A30,EH!$D$3:$K$52,COLUMN(M28)-COLUMN($E$2),0)</f>
        <v>#N/A</v>
      </c>
    </row>
    <row r="31" spans="1:13">
      <c r="A31" t="s">
        <v>1963</v>
      </c>
      <c r="B31" s="214">
        <v>260</v>
      </c>
      <c r="D31" s="215">
        <v>35</v>
      </c>
      <c r="E31" s="214">
        <v>0.1</v>
      </c>
      <c r="F31">
        <v>87.8</v>
      </c>
      <c r="G31">
        <v>16.600000000000001</v>
      </c>
      <c r="H31" s="218" t="e">
        <f>VLOOKUP($A31,EH!$D$3:$K$52,COLUMN(H29)-COLUMN($E$2),0)</f>
        <v>#N/A</v>
      </c>
      <c r="I31" t="e">
        <f>VLOOKUP($A31,EH!$D$3:$K$52,COLUMN(I29)-COLUMN($E$2),0)</f>
        <v>#N/A</v>
      </c>
      <c r="J31" s="215" t="e">
        <f>VLOOKUP($A31,EH!$D$3:$K$52,COLUMN(J29)-COLUMN($E$2),0)</f>
        <v>#N/A</v>
      </c>
      <c r="K31" s="214" t="e">
        <f>VLOOKUP($A31,EH!$D$3:$K$52,COLUMN(K29)-COLUMN($E$2),0)</f>
        <v>#N/A</v>
      </c>
      <c r="L31" t="e">
        <f>VLOOKUP($A31,EH!$D$3:$K$52,COLUMN(L29)-COLUMN($E$2),0)</f>
        <v>#N/A</v>
      </c>
      <c r="M31" s="215" t="e">
        <f>VLOOKUP($A31,EH!$D$3:$K$52,COLUMN(M29)-COLUMN($E$2),0)</f>
        <v>#N/A</v>
      </c>
    </row>
    <row r="32" spans="1:13">
      <c r="A32" t="s">
        <v>1966</v>
      </c>
      <c r="B32" s="214">
        <v>296</v>
      </c>
      <c r="D32" s="215">
        <v>35</v>
      </c>
      <c r="E32" s="214">
        <v>0.1</v>
      </c>
      <c r="F32">
        <v>69.55</v>
      </c>
      <c r="G32">
        <v>11.8</v>
      </c>
      <c r="H32" s="218" t="e">
        <f>VLOOKUP($A32,EH!$D$3:$K$52,COLUMN(H30)-COLUMN($E$2),0)</f>
        <v>#N/A</v>
      </c>
      <c r="I32" t="e">
        <f>VLOOKUP($A32,EH!$D$3:$K$52,COLUMN(I30)-COLUMN($E$2),0)</f>
        <v>#N/A</v>
      </c>
      <c r="J32" s="215" t="e">
        <f>VLOOKUP($A32,EH!$D$3:$K$52,COLUMN(J30)-COLUMN($E$2),0)</f>
        <v>#N/A</v>
      </c>
      <c r="K32" s="214" t="e">
        <f>VLOOKUP($A32,EH!$D$3:$K$52,COLUMN(K30)-COLUMN($E$2),0)</f>
        <v>#N/A</v>
      </c>
      <c r="L32" t="e">
        <f>VLOOKUP($A32,EH!$D$3:$K$52,COLUMN(L30)-COLUMN($E$2),0)</f>
        <v>#N/A</v>
      </c>
      <c r="M32" s="215" t="e">
        <f>VLOOKUP($A32,EH!$D$3:$K$52,COLUMN(M30)-COLUMN($E$2),0)</f>
        <v>#N/A</v>
      </c>
    </row>
    <row r="33" spans="1:13">
      <c r="A33" t="s">
        <v>1985</v>
      </c>
      <c r="B33" s="214">
        <v>260</v>
      </c>
      <c r="D33" s="215">
        <v>35</v>
      </c>
      <c r="E33" s="214">
        <v>0.1</v>
      </c>
      <c r="F33">
        <v>87.8</v>
      </c>
      <c r="G33">
        <v>16.600000000000001</v>
      </c>
      <c r="H33" s="218" t="e">
        <f>VLOOKUP($A33,EH!$D$3:$K$52,COLUMN(H31)-COLUMN($E$2),0)</f>
        <v>#N/A</v>
      </c>
      <c r="I33" t="e">
        <f>VLOOKUP($A33,EH!$D$3:$K$52,COLUMN(I31)-COLUMN($E$2),0)</f>
        <v>#N/A</v>
      </c>
      <c r="J33" s="215" t="e">
        <f>VLOOKUP($A33,EH!$D$3:$K$52,COLUMN(J31)-COLUMN($E$2),0)</f>
        <v>#N/A</v>
      </c>
      <c r="K33" s="214" t="e">
        <f>VLOOKUP($A33,EH!$D$3:$K$52,COLUMN(K31)-COLUMN($E$2),0)</f>
        <v>#N/A</v>
      </c>
      <c r="L33" t="e">
        <f>VLOOKUP($A33,EH!$D$3:$K$52,COLUMN(L31)-COLUMN($E$2),0)</f>
        <v>#N/A</v>
      </c>
      <c r="M33" s="215" t="e">
        <f>VLOOKUP($A33,EH!$D$3:$K$52,COLUMN(M31)-COLUMN($E$2),0)</f>
        <v>#N/A</v>
      </c>
    </row>
    <row r="34" spans="1:13">
      <c r="A34" t="s">
        <v>1964</v>
      </c>
      <c r="B34" s="214">
        <v>260</v>
      </c>
      <c r="D34" s="215">
        <v>35</v>
      </c>
      <c r="E34" s="214">
        <v>0.1</v>
      </c>
      <c r="F34">
        <v>87.8</v>
      </c>
      <c r="G34">
        <v>16.600000000000001</v>
      </c>
      <c r="H34" s="218" t="e">
        <f>VLOOKUP($A34,EH!$D$3:$K$52,COLUMN(H32)-COLUMN($E$2),0)</f>
        <v>#N/A</v>
      </c>
      <c r="I34" t="e">
        <f>VLOOKUP($A34,EH!$D$3:$K$52,COLUMN(I32)-COLUMN($E$2),0)</f>
        <v>#N/A</v>
      </c>
      <c r="J34" s="215" t="e">
        <f>VLOOKUP($A34,EH!$D$3:$K$52,COLUMN(J32)-COLUMN($E$2),0)</f>
        <v>#N/A</v>
      </c>
      <c r="K34" s="214" t="e">
        <f>VLOOKUP($A34,EH!$D$3:$K$52,COLUMN(K32)-COLUMN($E$2),0)</f>
        <v>#N/A</v>
      </c>
      <c r="L34" t="e">
        <f>VLOOKUP($A34,EH!$D$3:$K$52,COLUMN(L32)-COLUMN($E$2),0)</f>
        <v>#N/A</v>
      </c>
      <c r="M34" s="215" t="e">
        <f>VLOOKUP($A34,EH!$D$3:$K$52,COLUMN(M32)-COLUMN($E$2),0)</f>
        <v>#N/A</v>
      </c>
    </row>
    <row r="35" spans="1:13">
      <c r="A35" t="s">
        <v>1982</v>
      </c>
      <c r="B35" s="214">
        <v>260</v>
      </c>
      <c r="D35" s="215">
        <v>35</v>
      </c>
      <c r="E35" s="214">
        <v>0.1</v>
      </c>
      <c r="F35">
        <v>87.8</v>
      </c>
      <c r="G35">
        <v>16.600000000000001</v>
      </c>
      <c r="H35" s="218" t="e">
        <f>VLOOKUP($A35,EH!$D$3:$K$52,COLUMN(H33)-COLUMN($E$2),0)</f>
        <v>#N/A</v>
      </c>
      <c r="I35" t="e">
        <f>VLOOKUP($A35,EH!$D$3:$K$52,COLUMN(I33)-COLUMN($E$2),0)</f>
        <v>#N/A</v>
      </c>
      <c r="J35" s="215" t="e">
        <f>VLOOKUP($A35,EH!$D$3:$K$52,COLUMN(J33)-COLUMN($E$2),0)</f>
        <v>#N/A</v>
      </c>
      <c r="K35" s="214" t="e">
        <f>VLOOKUP($A35,EH!$D$3:$K$52,COLUMN(K33)-COLUMN($E$2),0)</f>
        <v>#N/A</v>
      </c>
      <c r="L35" t="e">
        <f>VLOOKUP($A35,EH!$D$3:$K$52,COLUMN(L33)-COLUMN($E$2),0)</f>
        <v>#N/A</v>
      </c>
      <c r="M35" s="215" t="e">
        <f>VLOOKUP($A35,EH!$D$3:$K$52,COLUMN(M33)-COLUMN($E$2),0)</f>
        <v>#N/A</v>
      </c>
    </row>
    <row r="36" spans="1:13">
      <c r="A36" t="s">
        <v>1983</v>
      </c>
      <c r="B36" s="214">
        <v>260</v>
      </c>
      <c r="D36" s="215">
        <v>35</v>
      </c>
      <c r="E36" s="214">
        <v>0.1</v>
      </c>
      <c r="F36">
        <v>87.8</v>
      </c>
      <c r="G36">
        <v>16.600000000000001</v>
      </c>
      <c r="H36" s="218" t="e">
        <f>VLOOKUP($A36,EH!$D$3:$K$52,COLUMN(H34)-COLUMN($E$2),0)</f>
        <v>#N/A</v>
      </c>
      <c r="I36" t="e">
        <f>VLOOKUP($A36,EH!$D$3:$K$52,COLUMN(I34)-COLUMN($E$2),0)</f>
        <v>#N/A</v>
      </c>
      <c r="J36" s="215" t="e">
        <f>VLOOKUP($A36,EH!$D$3:$K$52,COLUMN(J34)-COLUMN($E$2),0)</f>
        <v>#N/A</v>
      </c>
      <c r="K36" s="214" t="e">
        <f>VLOOKUP($A36,EH!$D$3:$K$52,COLUMN(K34)-COLUMN($E$2),0)</f>
        <v>#N/A</v>
      </c>
      <c r="L36" t="e">
        <f>VLOOKUP($A36,EH!$D$3:$K$52,COLUMN(L34)-COLUMN($E$2),0)</f>
        <v>#N/A</v>
      </c>
      <c r="M36" s="215" t="e">
        <f>VLOOKUP($A36,EH!$D$3:$K$52,COLUMN(M34)-COLUMN($E$2),0)</f>
        <v>#N/A</v>
      </c>
    </row>
    <row r="37" spans="1:13">
      <c r="A37" t="s">
        <v>2066</v>
      </c>
      <c r="B37" s="214">
        <v>250</v>
      </c>
      <c r="D37" s="215">
        <v>30</v>
      </c>
      <c r="E37" s="214">
        <v>0.1</v>
      </c>
      <c r="F37">
        <v>70.349999999999994</v>
      </c>
      <c r="G37">
        <v>10.30000003</v>
      </c>
      <c r="H37" s="218" t="e">
        <f>VLOOKUP($A37,EH!$D$3:$K$52,COLUMN(H35)-COLUMN($E$2),0)</f>
        <v>#N/A</v>
      </c>
      <c r="I37" t="e">
        <f>VLOOKUP($A37,EH!$D$3:$K$52,COLUMN(I35)-COLUMN($E$2),0)</f>
        <v>#N/A</v>
      </c>
      <c r="J37" s="215" t="e">
        <f>VLOOKUP($A37,EH!$D$3:$K$52,COLUMN(J35)-COLUMN($E$2),0)</f>
        <v>#N/A</v>
      </c>
      <c r="K37" s="214" t="e">
        <f>VLOOKUP($A37,EH!$D$3:$K$52,COLUMN(K35)-COLUMN($E$2),0)</f>
        <v>#N/A</v>
      </c>
      <c r="L37" t="e">
        <f>VLOOKUP($A37,EH!$D$3:$K$52,COLUMN(L35)-COLUMN($E$2),0)</f>
        <v>#N/A</v>
      </c>
      <c r="M37" s="215" t="e">
        <f>VLOOKUP($A37,EH!$D$3:$K$52,COLUMN(M35)-COLUMN($E$2),0)</f>
        <v>#N/A</v>
      </c>
    </row>
    <row r="38" spans="1:13">
      <c r="A38" t="s">
        <v>2067</v>
      </c>
      <c r="B38" s="214">
        <v>290</v>
      </c>
      <c r="D38" s="215">
        <v>30</v>
      </c>
      <c r="E38" s="214">
        <v>0.1</v>
      </c>
      <c r="F38">
        <v>104</v>
      </c>
      <c r="G38">
        <v>18.10000003</v>
      </c>
      <c r="H38" s="218" t="e">
        <f>VLOOKUP($A38,EH!$D$3:$K$52,COLUMN(H36)-COLUMN($E$2),0)</f>
        <v>#N/A</v>
      </c>
      <c r="I38" t="e">
        <f>VLOOKUP($A38,EH!$D$3:$K$52,COLUMN(I36)-COLUMN($E$2),0)</f>
        <v>#N/A</v>
      </c>
      <c r="J38" s="215" t="e">
        <f>VLOOKUP($A38,EH!$D$3:$K$52,COLUMN(J36)-COLUMN($E$2),0)</f>
        <v>#N/A</v>
      </c>
      <c r="K38" s="214" t="e">
        <f>VLOOKUP($A38,EH!$D$3:$K$52,COLUMN(K36)-COLUMN($E$2),0)</f>
        <v>#N/A</v>
      </c>
      <c r="L38" t="e">
        <f>VLOOKUP($A38,EH!$D$3:$K$52,COLUMN(L36)-COLUMN($E$2),0)</f>
        <v>#N/A</v>
      </c>
      <c r="M38" s="215" t="e">
        <f>VLOOKUP($A38,EH!$D$3:$K$52,COLUMN(M36)-COLUMN($E$2),0)</f>
        <v>#N/A</v>
      </c>
    </row>
    <row r="39" spans="1:13">
      <c r="A39" t="s">
        <v>2065</v>
      </c>
      <c r="B39" s="214">
        <v>250</v>
      </c>
      <c r="D39" s="215">
        <v>30</v>
      </c>
      <c r="E39" s="214">
        <v>0.1</v>
      </c>
      <c r="F39">
        <v>70.349999999999994</v>
      </c>
      <c r="G39">
        <v>10.30000003</v>
      </c>
      <c r="H39" s="218" t="e">
        <f>VLOOKUP($A39,EH!$D$3:$K$52,COLUMN(H37)-COLUMN($E$2),0)</f>
        <v>#N/A</v>
      </c>
      <c r="I39" t="e">
        <f>VLOOKUP($A39,EH!$D$3:$K$52,COLUMN(I37)-COLUMN($E$2),0)</f>
        <v>#N/A</v>
      </c>
      <c r="J39" s="215" t="e">
        <f>VLOOKUP($A39,EH!$D$3:$K$52,COLUMN(J37)-COLUMN($E$2),0)</f>
        <v>#N/A</v>
      </c>
      <c r="K39" s="214" t="e">
        <f>VLOOKUP($A39,EH!$D$3:$K$52,COLUMN(K37)-COLUMN($E$2),0)</f>
        <v>#N/A</v>
      </c>
      <c r="L39" t="e">
        <f>VLOOKUP($A39,EH!$D$3:$K$52,COLUMN(L37)-COLUMN($E$2),0)</f>
        <v>#N/A</v>
      </c>
      <c r="M39" s="215" t="e">
        <f>VLOOKUP($A39,EH!$D$3:$K$52,COLUMN(M37)-COLUMN($E$2),0)</f>
        <v>#N/A</v>
      </c>
    </row>
    <row r="40" spans="1:13">
      <c r="A40" t="s">
        <v>2068</v>
      </c>
      <c r="B40" s="214">
        <v>290</v>
      </c>
      <c r="D40" s="215">
        <v>30</v>
      </c>
      <c r="E40" s="214">
        <v>0.1</v>
      </c>
      <c r="F40">
        <v>104</v>
      </c>
      <c r="G40">
        <v>18.10000003</v>
      </c>
      <c r="H40" s="218" t="e">
        <f>VLOOKUP($A40,EH!$D$3:$K$52,COLUMN(H38)-COLUMN($E$2),0)</f>
        <v>#N/A</v>
      </c>
      <c r="I40" t="e">
        <f>VLOOKUP($A40,EH!$D$3:$K$52,COLUMN(I38)-COLUMN($E$2),0)</f>
        <v>#N/A</v>
      </c>
      <c r="J40" s="215" t="e">
        <f>VLOOKUP($A40,EH!$D$3:$K$52,COLUMN(J38)-COLUMN($E$2),0)</f>
        <v>#N/A</v>
      </c>
      <c r="K40" s="214" t="e">
        <f>VLOOKUP($A40,EH!$D$3:$K$52,COLUMN(K38)-COLUMN($E$2),0)</f>
        <v>#N/A</v>
      </c>
      <c r="L40" t="e">
        <f>VLOOKUP($A40,EH!$D$3:$K$52,COLUMN(L38)-COLUMN($E$2),0)</f>
        <v>#N/A</v>
      </c>
      <c r="M40" s="215" t="e">
        <f>VLOOKUP($A40,EH!$D$3:$K$52,COLUMN(M38)-COLUMN($E$2),0)</f>
        <v>#N/A</v>
      </c>
    </row>
    <row r="41" spans="1:13">
      <c r="A41" t="s">
        <v>1445</v>
      </c>
      <c r="B41" s="214">
        <v>295</v>
      </c>
      <c r="D41" s="215">
        <v>46</v>
      </c>
      <c r="E41" s="214">
        <v>0.1</v>
      </c>
      <c r="F41">
        <v>111.05</v>
      </c>
      <c r="G41">
        <v>21.6</v>
      </c>
      <c r="H41" s="218" t="e">
        <f>VLOOKUP($A41,EH!$D$3:$K$52,COLUMN(H39)-COLUMN($E$2),0)</f>
        <v>#N/A</v>
      </c>
      <c r="I41" t="e">
        <f>VLOOKUP($A41,EH!$D$3:$K$52,COLUMN(I39)-COLUMN($E$2),0)</f>
        <v>#N/A</v>
      </c>
      <c r="J41" s="215" t="e">
        <f>VLOOKUP($A41,EH!$D$3:$K$52,COLUMN(J39)-COLUMN($E$2),0)</f>
        <v>#N/A</v>
      </c>
      <c r="K41" s="214" t="e">
        <f>VLOOKUP($A41,EH!$D$3:$K$52,COLUMN(K39)-COLUMN($E$2),0)</f>
        <v>#N/A</v>
      </c>
      <c r="L41" t="e">
        <f>VLOOKUP($A41,EH!$D$3:$K$52,COLUMN(L39)-COLUMN($E$2),0)</f>
        <v>#N/A</v>
      </c>
      <c r="M41" s="215" t="e">
        <f>VLOOKUP($A41,EH!$D$3:$K$52,COLUMN(M39)-COLUMN($E$2),0)</f>
        <v>#N/A</v>
      </c>
    </row>
    <row r="42" spans="1:13">
      <c r="A42" t="s">
        <v>30</v>
      </c>
      <c r="B42" s="214">
        <v>295</v>
      </c>
      <c r="D42" s="215">
        <v>46</v>
      </c>
      <c r="E42" s="214">
        <v>5.0999999999999996</v>
      </c>
      <c r="F42">
        <v>94.5</v>
      </c>
      <c r="G42">
        <v>20.6</v>
      </c>
      <c r="H42" s="218" t="e">
        <f>VLOOKUP($A42,EH!$D$3:$K$52,COLUMN(H40)-COLUMN($E$2),0)</f>
        <v>#N/A</v>
      </c>
      <c r="I42" t="e">
        <f>VLOOKUP($A42,EH!$D$3:$K$52,COLUMN(I40)-COLUMN($E$2),0)</f>
        <v>#N/A</v>
      </c>
      <c r="J42" s="215" t="e">
        <f>VLOOKUP($A42,EH!$D$3:$K$52,COLUMN(J40)-COLUMN($E$2),0)</f>
        <v>#N/A</v>
      </c>
      <c r="K42" s="214" t="e">
        <f>VLOOKUP($A42,EH!$D$3:$K$52,COLUMN(K40)-COLUMN($E$2),0)</f>
        <v>#N/A</v>
      </c>
      <c r="L42" t="e">
        <f>VLOOKUP($A42,EH!$D$3:$K$52,COLUMN(L40)-COLUMN($E$2),0)</f>
        <v>#N/A</v>
      </c>
      <c r="M42" s="215" t="e">
        <f>VLOOKUP($A42,EH!$D$3:$K$52,COLUMN(M40)-COLUMN($E$2),0)</f>
        <v>#N/A</v>
      </c>
    </row>
    <row r="43" spans="1:13">
      <c r="A43" t="s">
        <v>31</v>
      </c>
      <c r="B43" s="214">
        <v>295</v>
      </c>
      <c r="D43" s="215">
        <v>46</v>
      </c>
      <c r="E43" s="214">
        <v>5.0999999999999996</v>
      </c>
      <c r="F43">
        <v>94.5</v>
      </c>
      <c r="G43">
        <v>20.6</v>
      </c>
      <c r="H43" s="218" t="e">
        <f>VLOOKUP($A43,EH!$D$3:$K$52,COLUMN(H41)-COLUMN($E$2),0)</f>
        <v>#N/A</v>
      </c>
      <c r="I43" t="e">
        <f>VLOOKUP($A43,EH!$D$3:$K$52,COLUMN(I41)-COLUMN($E$2),0)</f>
        <v>#N/A</v>
      </c>
      <c r="J43" s="215" t="e">
        <f>VLOOKUP($A43,EH!$D$3:$K$52,COLUMN(J41)-COLUMN($E$2),0)</f>
        <v>#N/A</v>
      </c>
      <c r="K43" s="214" t="e">
        <f>VLOOKUP($A43,EH!$D$3:$K$52,COLUMN(K41)-COLUMN($E$2),0)</f>
        <v>#N/A</v>
      </c>
      <c r="L43" t="e">
        <f>VLOOKUP($A43,EH!$D$3:$K$52,COLUMN(L41)-COLUMN($E$2),0)</f>
        <v>#N/A</v>
      </c>
      <c r="M43" s="215" t="e">
        <f>VLOOKUP($A43,EH!$D$3:$K$52,COLUMN(M41)-COLUMN($E$2),0)</f>
        <v>#N/A</v>
      </c>
    </row>
    <row r="44" spans="1:13">
      <c r="A44" t="s">
        <v>32</v>
      </c>
      <c r="B44" s="214">
        <v>250</v>
      </c>
      <c r="D44" s="215">
        <v>34</v>
      </c>
      <c r="E44" s="214">
        <v>0.1</v>
      </c>
      <c r="F44">
        <v>68.5</v>
      </c>
      <c r="G44">
        <v>14.1</v>
      </c>
      <c r="H44" s="218" t="e">
        <f>VLOOKUP($A44,EH!$D$3:$K$52,COLUMN(H42)-COLUMN($E$2),0)</f>
        <v>#N/A</v>
      </c>
      <c r="I44" t="e">
        <f>VLOOKUP($A44,EH!$D$3:$K$52,COLUMN(I42)-COLUMN($E$2),0)</f>
        <v>#N/A</v>
      </c>
      <c r="J44" s="215" t="e">
        <f>VLOOKUP($A44,EH!$D$3:$K$52,COLUMN(J42)-COLUMN($E$2),0)</f>
        <v>#N/A</v>
      </c>
      <c r="K44" s="214" t="e">
        <f>VLOOKUP($A44,EH!$D$3:$K$52,COLUMN(K42)-COLUMN($E$2),0)</f>
        <v>#N/A</v>
      </c>
      <c r="L44" t="e">
        <f>VLOOKUP($A44,EH!$D$3:$K$52,COLUMN(L42)-COLUMN($E$2),0)</f>
        <v>#N/A</v>
      </c>
      <c r="M44" s="215" t="e">
        <f>VLOOKUP($A44,EH!$D$3:$K$52,COLUMN(M42)-COLUMN($E$2),0)</f>
        <v>#N/A</v>
      </c>
    </row>
    <row r="45" spans="1:13">
      <c r="A45" t="s">
        <v>33</v>
      </c>
      <c r="B45" s="214">
        <v>250</v>
      </c>
      <c r="D45" s="215">
        <v>34</v>
      </c>
      <c r="E45" s="214">
        <v>0.1</v>
      </c>
      <c r="F45">
        <v>68.5</v>
      </c>
      <c r="G45">
        <v>14.1</v>
      </c>
      <c r="H45" s="218" t="e">
        <f>VLOOKUP($A45,EH!$D$3:$K$52,COLUMN(H43)-COLUMN($E$2),0)</f>
        <v>#N/A</v>
      </c>
      <c r="I45" t="e">
        <f>VLOOKUP($A45,EH!$D$3:$K$52,COLUMN(I43)-COLUMN($E$2),0)</f>
        <v>#N/A</v>
      </c>
      <c r="J45" s="215" t="e">
        <f>VLOOKUP($A45,EH!$D$3:$K$52,COLUMN(J43)-COLUMN($E$2),0)</f>
        <v>#N/A</v>
      </c>
      <c r="K45" s="214" t="e">
        <f>VLOOKUP($A45,EH!$D$3:$K$52,COLUMN(K43)-COLUMN($E$2),0)</f>
        <v>#N/A</v>
      </c>
      <c r="L45" t="e">
        <f>VLOOKUP($A45,EH!$D$3:$K$52,COLUMN(L43)-COLUMN($E$2),0)</f>
        <v>#N/A</v>
      </c>
      <c r="M45" s="215" t="e">
        <f>VLOOKUP($A45,EH!$D$3:$K$52,COLUMN(M43)-COLUMN($E$2),0)</f>
        <v>#N/A</v>
      </c>
    </row>
    <row r="46" spans="1:13">
      <c r="A46" t="s">
        <v>34</v>
      </c>
      <c r="B46" s="214">
        <v>250</v>
      </c>
      <c r="D46" s="215">
        <v>34</v>
      </c>
      <c r="E46" s="214">
        <v>0.1</v>
      </c>
      <c r="F46">
        <v>68.5</v>
      </c>
      <c r="G46">
        <v>14.1</v>
      </c>
      <c r="H46" s="218" t="e">
        <f>VLOOKUP($A46,EH!$D$3:$K$52,COLUMN(H44)-COLUMN($E$2),0)</f>
        <v>#N/A</v>
      </c>
      <c r="I46" t="e">
        <f>VLOOKUP($A46,EH!$D$3:$K$52,COLUMN(I44)-COLUMN($E$2),0)</f>
        <v>#N/A</v>
      </c>
      <c r="J46" s="215" t="e">
        <f>VLOOKUP($A46,EH!$D$3:$K$52,COLUMN(J44)-COLUMN($E$2),0)</f>
        <v>#N/A</v>
      </c>
      <c r="K46" s="214" t="e">
        <f>VLOOKUP($A46,EH!$D$3:$K$52,COLUMN(K44)-COLUMN($E$2),0)</f>
        <v>#N/A</v>
      </c>
      <c r="L46" t="e">
        <f>VLOOKUP($A46,EH!$D$3:$K$52,COLUMN(L44)-COLUMN($E$2),0)</f>
        <v>#N/A</v>
      </c>
      <c r="M46" s="215" t="e">
        <f>VLOOKUP($A46,EH!$D$3:$K$52,COLUMN(M44)-COLUMN($E$2),0)</f>
        <v>#N/A</v>
      </c>
    </row>
    <row r="47" spans="1:13">
      <c r="A47" t="s">
        <v>35</v>
      </c>
      <c r="B47" s="214">
        <v>250</v>
      </c>
      <c r="D47" s="215">
        <v>34</v>
      </c>
      <c r="E47" s="214">
        <v>0.1</v>
      </c>
      <c r="F47">
        <v>68.5</v>
      </c>
      <c r="G47">
        <v>14.1</v>
      </c>
      <c r="H47" s="218" t="e">
        <f>VLOOKUP($A47,EH!$D$3:$K$52,COLUMN(H45)-COLUMN($E$2),0)</f>
        <v>#N/A</v>
      </c>
      <c r="I47" t="e">
        <f>VLOOKUP($A47,EH!$D$3:$K$52,COLUMN(I45)-COLUMN($E$2),0)</f>
        <v>#N/A</v>
      </c>
      <c r="J47" s="215" t="e">
        <f>VLOOKUP($A47,EH!$D$3:$K$52,COLUMN(J45)-COLUMN($E$2),0)</f>
        <v>#N/A</v>
      </c>
      <c r="K47" s="214" t="e">
        <f>VLOOKUP($A47,EH!$D$3:$K$52,COLUMN(K45)-COLUMN($E$2),0)</f>
        <v>#N/A</v>
      </c>
      <c r="L47" t="e">
        <f>VLOOKUP($A47,EH!$D$3:$K$52,COLUMN(L45)-COLUMN($E$2),0)</f>
        <v>#N/A</v>
      </c>
      <c r="M47" s="215" t="e">
        <f>VLOOKUP($A47,EH!$D$3:$K$52,COLUMN(M45)-COLUMN($E$2),0)</f>
        <v>#N/A</v>
      </c>
    </row>
    <row r="48" spans="1:13">
      <c r="A48" t="s">
        <v>771</v>
      </c>
      <c r="B48" s="214">
        <v>250</v>
      </c>
      <c r="D48" s="215">
        <v>34</v>
      </c>
      <c r="E48" s="214">
        <v>0.1</v>
      </c>
      <c r="F48">
        <v>85.05</v>
      </c>
      <c r="G48">
        <v>17.100000000000001</v>
      </c>
      <c r="H48" s="218" t="e">
        <f>VLOOKUP($A48,EH!$D$3:$K$52,COLUMN(H46)-COLUMN($E$2),0)</f>
        <v>#N/A</v>
      </c>
      <c r="I48" t="e">
        <f>VLOOKUP($A48,EH!$D$3:$K$52,COLUMN(I46)-COLUMN($E$2),0)</f>
        <v>#N/A</v>
      </c>
      <c r="J48" s="215" t="e">
        <f>VLOOKUP($A48,EH!$D$3:$K$52,COLUMN(J46)-COLUMN($E$2),0)</f>
        <v>#N/A</v>
      </c>
      <c r="K48" s="214" t="e">
        <f>VLOOKUP($A48,EH!$D$3:$K$52,COLUMN(K46)-COLUMN($E$2),0)</f>
        <v>#N/A</v>
      </c>
      <c r="L48" t="e">
        <f>VLOOKUP($A48,EH!$D$3:$K$52,COLUMN(L46)-COLUMN($E$2),0)</f>
        <v>#N/A</v>
      </c>
      <c r="M48" s="215" t="e">
        <f>VLOOKUP($A48,EH!$D$3:$K$52,COLUMN(M46)-COLUMN($E$2),0)</f>
        <v>#N/A</v>
      </c>
    </row>
    <row r="49" spans="1:13">
      <c r="A49" t="s">
        <v>784</v>
      </c>
      <c r="B49" s="214">
        <v>230</v>
      </c>
      <c r="D49" s="215">
        <v>30</v>
      </c>
      <c r="E49" s="214">
        <v>0.1</v>
      </c>
      <c r="F49">
        <v>77.8</v>
      </c>
      <c r="G49">
        <v>15.35</v>
      </c>
      <c r="H49" s="218" t="e">
        <f>VLOOKUP($A49,EH!$D$3:$K$52,COLUMN(H47)-COLUMN($E$2),0)</f>
        <v>#N/A</v>
      </c>
      <c r="I49" t="e">
        <f>VLOOKUP($A49,EH!$D$3:$K$52,COLUMN(I47)-COLUMN($E$2),0)</f>
        <v>#N/A</v>
      </c>
      <c r="J49" s="215" t="e">
        <f>VLOOKUP($A49,EH!$D$3:$K$52,COLUMN(J47)-COLUMN($E$2),0)</f>
        <v>#N/A</v>
      </c>
      <c r="K49" s="214" t="e">
        <f>VLOOKUP($A49,EH!$D$3:$K$52,COLUMN(K47)-COLUMN($E$2),0)</f>
        <v>#N/A</v>
      </c>
      <c r="L49" t="e">
        <f>VLOOKUP($A49,EH!$D$3:$K$52,COLUMN(L47)-COLUMN($E$2),0)</f>
        <v>#N/A</v>
      </c>
      <c r="M49" s="215" t="e">
        <f>VLOOKUP($A49,EH!$D$3:$K$52,COLUMN(M47)-COLUMN($E$2),0)</f>
        <v>#N/A</v>
      </c>
    </row>
    <row r="50" spans="1:13">
      <c r="A50" t="s">
        <v>1342</v>
      </c>
      <c r="B50" s="214">
        <v>250</v>
      </c>
      <c r="D50" s="215">
        <v>34</v>
      </c>
      <c r="E50" s="214">
        <v>0.1</v>
      </c>
      <c r="F50">
        <v>68.5</v>
      </c>
      <c r="G50">
        <v>14.1</v>
      </c>
      <c r="H50" s="218" t="e">
        <f>VLOOKUP($A50,EH!$D$3:$K$52,COLUMN(H48)-COLUMN($E$2),0)</f>
        <v>#N/A</v>
      </c>
      <c r="I50" t="e">
        <f>VLOOKUP($A50,EH!$D$3:$K$52,COLUMN(I48)-COLUMN($E$2),0)</f>
        <v>#N/A</v>
      </c>
      <c r="J50" s="215" t="e">
        <f>VLOOKUP($A50,EH!$D$3:$K$52,COLUMN(J48)-COLUMN($E$2),0)</f>
        <v>#N/A</v>
      </c>
      <c r="K50" s="214" t="e">
        <f>VLOOKUP($A50,EH!$D$3:$K$52,COLUMN(K48)-COLUMN($E$2),0)</f>
        <v>#N/A</v>
      </c>
      <c r="L50" t="e">
        <f>VLOOKUP($A50,EH!$D$3:$K$52,COLUMN(L48)-COLUMN($E$2),0)</f>
        <v>#N/A</v>
      </c>
      <c r="M50" s="215" t="e">
        <f>VLOOKUP($A50,EH!$D$3:$K$52,COLUMN(M48)-COLUMN($E$2),0)</f>
        <v>#N/A</v>
      </c>
    </row>
    <row r="51" spans="1:13">
      <c r="A51" t="s">
        <v>1343</v>
      </c>
      <c r="B51" s="214">
        <v>250</v>
      </c>
      <c r="D51" s="215">
        <v>34</v>
      </c>
      <c r="E51" s="214">
        <v>0.1</v>
      </c>
      <c r="F51">
        <v>68.5</v>
      </c>
      <c r="G51">
        <v>14.1</v>
      </c>
      <c r="H51" s="218" t="e">
        <f>VLOOKUP($A51,EH!$D$3:$K$52,COLUMN(H49)-COLUMN($E$2),0)</f>
        <v>#N/A</v>
      </c>
      <c r="I51" t="e">
        <f>VLOOKUP($A51,EH!$D$3:$K$52,COLUMN(I49)-COLUMN($E$2),0)</f>
        <v>#N/A</v>
      </c>
      <c r="J51" s="215" t="e">
        <f>VLOOKUP($A51,EH!$D$3:$K$52,COLUMN(J49)-COLUMN($E$2),0)</f>
        <v>#N/A</v>
      </c>
      <c r="K51" s="214" t="e">
        <f>VLOOKUP($A51,EH!$D$3:$K$52,COLUMN(K49)-COLUMN($E$2),0)</f>
        <v>#N/A</v>
      </c>
      <c r="L51" t="e">
        <f>VLOOKUP($A51,EH!$D$3:$K$52,COLUMN(L49)-COLUMN($E$2),0)</f>
        <v>#N/A</v>
      </c>
      <c r="M51" s="215" t="e">
        <f>VLOOKUP($A51,EH!$D$3:$K$52,COLUMN(M49)-COLUMN($E$2),0)</f>
        <v>#N/A</v>
      </c>
    </row>
    <row r="52" spans="1:13">
      <c r="A52" t="s">
        <v>1439</v>
      </c>
      <c r="B52" s="214">
        <v>230</v>
      </c>
      <c r="D52" s="215">
        <v>34</v>
      </c>
      <c r="F52">
        <v>56.65</v>
      </c>
      <c r="G52">
        <v>16.5</v>
      </c>
      <c r="H52" s="218" t="e">
        <f>VLOOKUP($A52,EH!$D$3:$K$52,COLUMN(H50)-COLUMN($E$2),0)</f>
        <v>#N/A</v>
      </c>
      <c r="I52" t="e">
        <f>VLOOKUP($A52,EH!$D$3:$K$52,COLUMN(I50)-COLUMN($E$2),0)</f>
        <v>#N/A</v>
      </c>
      <c r="J52" s="215" t="e">
        <f>VLOOKUP($A52,EH!$D$3:$K$52,COLUMN(J50)-COLUMN($E$2),0)</f>
        <v>#N/A</v>
      </c>
      <c r="K52" s="214" t="e">
        <f>VLOOKUP($A52,EH!$D$3:$K$52,COLUMN(K50)-COLUMN($E$2),0)</f>
        <v>#N/A</v>
      </c>
      <c r="L52" t="e">
        <f>VLOOKUP($A52,EH!$D$3:$K$52,COLUMN(L50)-COLUMN($E$2),0)</f>
        <v>#N/A</v>
      </c>
      <c r="M52" s="215" t="e">
        <f>VLOOKUP($A52,EH!$D$3:$K$52,COLUMN(M50)-COLUMN($E$2),0)</f>
        <v>#N/A</v>
      </c>
    </row>
    <row r="53" spans="1:13">
      <c r="A53" t="s">
        <v>1440</v>
      </c>
      <c r="B53" s="214">
        <v>230</v>
      </c>
      <c r="D53" s="215">
        <v>34</v>
      </c>
      <c r="F53">
        <v>56.65</v>
      </c>
      <c r="G53">
        <v>16.5</v>
      </c>
      <c r="H53" s="218" t="e">
        <f>VLOOKUP($A53,EH!$D$3:$K$52,COLUMN(H51)-COLUMN($E$2),0)</f>
        <v>#N/A</v>
      </c>
      <c r="I53" t="e">
        <f>VLOOKUP($A53,EH!$D$3:$K$52,COLUMN(I51)-COLUMN($E$2),0)</f>
        <v>#N/A</v>
      </c>
      <c r="J53" s="215" t="e">
        <f>VLOOKUP($A53,EH!$D$3:$K$52,COLUMN(J51)-COLUMN($E$2),0)</f>
        <v>#N/A</v>
      </c>
      <c r="K53" s="214" t="e">
        <f>VLOOKUP($A53,EH!$D$3:$K$52,COLUMN(K51)-COLUMN($E$2),0)</f>
        <v>#N/A</v>
      </c>
      <c r="L53" t="e">
        <f>VLOOKUP($A53,EH!$D$3:$K$52,COLUMN(L51)-COLUMN($E$2),0)</f>
        <v>#N/A</v>
      </c>
      <c r="M53" s="215" t="e">
        <f>VLOOKUP($A53,EH!$D$3:$K$52,COLUMN(M51)-COLUMN($E$2),0)</f>
        <v>#N/A</v>
      </c>
    </row>
    <row r="54" spans="1:13">
      <c r="A54" t="s">
        <v>1851</v>
      </c>
      <c r="B54" s="214">
        <v>266</v>
      </c>
      <c r="D54" s="215">
        <v>34</v>
      </c>
      <c r="E54" s="214">
        <v>0.1</v>
      </c>
      <c r="F54">
        <v>73.5</v>
      </c>
      <c r="G54">
        <v>15.1</v>
      </c>
      <c r="H54" s="218" t="e">
        <f>VLOOKUP($A54,EH!$D$3:$K$52,COLUMN(H52)-COLUMN($E$2),0)</f>
        <v>#N/A</v>
      </c>
      <c r="I54" t="e">
        <f>VLOOKUP($A54,EH!$D$3:$K$52,COLUMN(I52)-COLUMN($E$2),0)</f>
        <v>#N/A</v>
      </c>
      <c r="J54" s="215" t="e">
        <f>VLOOKUP($A54,EH!$D$3:$K$52,COLUMN(J52)-COLUMN($E$2),0)</f>
        <v>#N/A</v>
      </c>
      <c r="K54" s="214" t="e">
        <f>VLOOKUP($A54,EH!$D$3:$K$52,COLUMN(K52)-COLUMN($E$2),0)</f>
        <v>#N/A</v>
      </c>
      <c r="L54" t="e">
        <f>VLOOKUP($A54,EH!$D$3:$K$52,COLUMN(L52)-COLUMN($E$2),0)</f>
        <v>#N/A</v>
      </c>
      <c r="M54" s="215" t="e">
        <f>VLOOKUP($A54,EH!$D$3:$K$52,COLUMN(M52)-COLUMN($E$2),0)</f>
        <v>#N/A</v>
      </c>
    </row>
    <row r="55" spans="1:13">
      <c r="A55" t="s">
        <v>1968</v>
      </c>
      <c r="B55" s="214">
        <v>250</v>
      </c>
      <c r="D55" s="215">
        <v>34</v>
      </c>
      <c r="E55" s="214">
        <v>4.0999999999999996</v>
      </c>
      <c r="F55">
        <v>78.900000000000006</v>
      </c>
      <c r="G55">
        <v>22.2</v>
      </c>
      <c r="H55" s="218" t="e">
        <f>VLOOKUP($A55,EH!$D$3:$K$52,COLUMN(H53)-COLUMN($E$2),0)</f>
        <v>#N/A</v>
      </c>
      <c r="I55" t="e">
        <f>VLOOKUP($A55,EH!$D$3:$K$52,COLUMN(I53)-COLUMN($E$2),0)</f>
        <v>#N/A</v>
      </c>
      <c r="J55" s="215" t="e">
        <f>VLOOKUP($A55,EH!$D$3:$K$52,COLUMN(J53)-COLUMN($E$2),0)</f>
        <v>#N/A</v>
      </c>
      <c r="K55" s="214" t="e">
        <f>VLOOKUP($A55,EH!$D$3:$K$52,COLUMN(K53)-COLUMN($E$2),0)</f>
        <v>#N/A</v>
      </c>
      <c r="L55" t="e">
        <f>VLOOKUP($A55,EH!$D$3:$K$52,COLUMN(L53)-COLUMN($E$2),0)</f>
        <v>#N/A</v>
      </c>
      <c r="M55" s="215" t="e">
        <f>VLOOKUP($A55,EH!$D$3:$K$52,COLUMN(M53)-COLUMN($E$2),0)</f>
        <v>#N/A</v>
      </c>
    </row>
    <row r="56" spans="1:13">
      <c r="A56" t="s">
        <v>2078</v>
      </c>
      <c r="B56" s="214">
        <v>295</v>
      </c>
      <c r="D56" s="215">
        <v>46</v>
      </c>
      <c r="E56" s="214">
        <v>10.1</v>
      </c>
      <c r="F56">
        <v>80.5</v>
      </c>
      <c r="G56">
        <v>16.30000003</v>
      </c>
      <c r="H56" s="218" t="e">
        <f>VLOOKUP($A56,EH!$D$3:$K$52,COLUMN(H54)-COLUMN($E$2),0)</f>
        <v>#N/A</v>
      </c>
      <c r="I56" t="e">
        <f>VLOOKUP($A56,EH!$D$3:$K$52,COLUMN(I54)-COLUMN($E$2),0)</f>
        <v>#N/A</v>
      </c>
      <c r="J56" s="215" t="e">
        <f>VLOOKUP($A56,EH!$D$3:$K$52,COLUMN(J54)-COLUMN($E$2),0)</f>
        <v>#N/A</v>
      </c>
      <c r="K56" s="214" t="e">
        <f>VLOOKUP($A56,EH!$D$3:$K$52,COLUMN(K54)-COLUMN($E$2),0)</f>
        <v>#N/A</v>
      </c>
      <c r="L56" t="e">
        <f>VLOOKUP($A56,EH!$D$3:$K$52,COLUMN(L54)-COLUMN($E$2),0)</f>
        <v>#N/A</v>
      </c>
      <c r="M56" s="215" t="e">
        <f>VLOOKUP($A56,EH!$D$3:$K$52,COLUMN(M54)-COLUMN($E$2),0)</f>
        <v>#N/A</v>
      </c>
    </row>
    <row r="57" spans="1:13">
      <c r="A57" t="s">
        <v>2079</v>
      </c>
      <c r="B57" s="214">
        <v>295</v>
      </c>
      <c r="D57" s="215">
        <v>46</v>
      </c>
      <c r="E57" s="214">
        <v>10.1</v>
      </c>
      <c r="F57">
        <v>80.5</v>
      </c>
      <c r="G57">
        <v>16.30000003</v>
      </c>
      <c r="H57" s="218" t="e">
        <f>VLOOKUP($A57,EH!$D$3:$K$52,COLUMN(H55)-COLUMN($E$2),0)</f>
        <v>#N/A</v>
      </c>
      <c r="I57" t="e">
        <f>VLOOKUP($A57,EH!$D$3:$K$52,COLUMN(I55)-COLUMN($E$2),0)</f>
        <v>#N/A</v>
      </c>
      <c r="J57" s="215" t="e">
        <f>VLOOKUP($A57,EH!$D$3:$K$52,COLUMN(J55)-COLUMN($E$2),0)</f>
        <v>#N/A</v>
      </c>
      <c r="K57" s="214" t="e">
        <f>VLOOKUP($A57,EH!$D$3:$K$52,COLUMN(K55)-COLUMN($E$2),0)</f>
        <v>#N/A</v>
      </c>
      <c r="L57" t="e">
        <f>VLOOKUP($A57,EH!$D$3:$K$52,COLUMN(L55)-COLUMN($E$2),0)</f>
        <v>#N/A</v>
      </c>
      <c r="M57" s="215" t="e">
        <f>VLOOKUP($A57,EH!$D$3:$K$52,COLUMN(M55)-COLUMN($E$2),0)</f>
        <v>#N/A</v>
      </c>
    </row>
    <row r="58" spans="1:13">
      <c r="A58" t="s">
        <v>36</v>
      </c>
      <c r="B58" s="214">
        <v>250</v>
      </c>
      <c r="D58" s="215">
        <v>34</v>
      </c>
      <c r="E58" s="214">
        <v>0.1</v>
      </c>
      <c r="F58">
        <v>68.5</v>
      </c>
      <c r="G58">
        <v>14.1</v>
      </c>
      <c r="H58" s="218" t="e">
        <f>VLOOKUP($A58,EH!$D$3:$K$52,COLUMN(H56)-COLUMN($E$2),0)</f>
        <v>#N/A</v>
      </c>
      <c r="I58" t="e">
        <f>VLOOKUP($A58,EH!$D$3:$K$52,COLUMN(I56)-COLUMN($E$2),0)</f>
        <v>#N/A</v>
      </c>
      <c r="J58" s="215" t="e">
        <f>VLOOKUP($A58,EH!$D$3:$K$52,COLUMN(J56)-COLUMN($E$2),0)</f>
        <v>#N/A</v>
      </c>
      <c r="K58" s="214" t="e">
        <f>VLOOKUP($A58,EH!$D$3:$K$52,COLUMN(K56)-COLUMN($E$2),0)</f>
        <v>#N/A</v>
      </c>
      <c r="L58" t="e">
        <f>VLOOKUP($A58,EH!$D$3:$K$52,COLUMN(L56)-COLUMN($E$2),0)</f>
        <v>#N/A</v>
      </c>
      <c r="M58" s="215" t="e">
        <f>VLOOKUP($A58,EH!$D$3:$K$52,COLUMN(M56)-COLUMN($E$2),0)</f>
        <v>#N/A</v>
      </c>
    </row>
    <row r="59" spans="1:13">
      <c r="A59" t="s">
        <v>37</v>
      </c>
      <c r="B59" s="214">
        <v>250</v>
      </c>
      <c r="D59" s="215">
        <v>34</v>
      </c>
      <c r="E59" s="214">
        <v>0.1</v>
      </c>
      <c r="F59">
        <v>68.5</v>
      </c>
      <c r="G59">
        <v>14.1</v>
      </c>
      <c r="H59" s="218" t="e">
        <f>VLOOKUP($A59,EH!$D$3:$K$52,COLUMN(H57)-COLUMN($E$2),0)</f>
        <v>#N/A</v>
      </c>
      <c r="I59" t="e">
        <f>VLOOKUP($A59,EH!$D$3:$K$52,COLUMN(I57)-COLUMN($E$2),0)</f>
        <v>#N/A</v>
      </c>
      <c r="J59" s="215" t="e">
        <f>VLOOKUP($A59,EH!$D$3:$K$52,COLUMN(J57)-COLUMN($E$2),0)</f>
        <v>#N/A</v>
      </c>
      <c r="K59" s="214" t="e">
        <f>VLOOKUP($A59,EH!$D$3:$K$52,COLUMN(K57)-COLUMN($E$2),0)</f>
        <v>#N/A</v>
      </c>
      <c r="L59" t="e">
        <f>VLOOKUP($A59,EH!$D$3:$K$52,COLUMN(L57)-COLUMN($E$2),0)</f>
        <v>#N/A</v>
      </c>
      <c r="M59" s="215" t="e">
        <f>VLOOKUP($A59,EH!$D$3:$K$52,COLUMN(M57)-COLUMN($E$2),0)</f>
        <v>#N/A</v>
      </c>
    </row>
    <row r="60" spans="1:13">
      <c r="A60" t="s">
        <v>777</v>
      </c>
      <c r="B60" s="214">
        <v>250</v>
      </c>
      <c r="D60" s="215">
        <v>34</v>
      </c>
      <c r="E60" s="214">
        <v>0.1</v>
      </c>
      <c r="F60">
        <v>85.05</v>
      </c>
      <c r="G60">
        <v>17.100000000000001</v>
      </c>
      <c r="H60" s="218" t="e">
        <f>VLOOKUP($A60,EH!$D$3:$K$52,COLUMN(H58)-COLUMN($E$2),0)</f>
        <v>#N/A</v>
      </c>
      <c r="I60" t="e">
        <f>VLOOKUP($A60,EH!$D$3:$K$52,COLUMN(I58)-COLUMN($E$2),0)</f>
        <v>#N/A</v>
      </c>
      <c r="J60" s="215" t="e">
        <f>VLOOKUP($A60,EH!$D$3:$K$52,COLUMN(J58)-COLUMN($E$2),0)</f>
        <v>#N/A</v>
      </c>
      <c r="K60" s="214" t="e">
        <f>VLOOKUP($A60,EH!$D$3:$K$52,COLUMN(K58)-COLUMN($E$2),0)</f>
        <v>#N/A</v>
      </c>
      <c r="L60" t="e">
        <f>VLOOKUP($A60,EH!$D$3:$K$52,COLUMN(L58)-COLUMN($E$2),0)</f>
        <v>#N/A</v>
      </c>
      <c r="M60" s="215" t="e">
        <f>VLOOKUP($A60,EH!$D$3:$K$52,COLUMN(M58)-COLUMN($E$2),0)</f>
        <v>#N/A</v>
      </c>
    </row>
    <row r="61" spans="1:13">
      <c r="A61" t="s">
        <v>2100</v>
      </c>
      <c r="B61" s="214">
        <v>230</v>
      </c>
      <c r="D61" s="215">
        <v>34</v>
      </c>
      <c r="E61" s="214">
        <v>0.1</v>
      </c>
      <c r="F61">
        <v>57.95</v>
      </c>
      <c r="G61">
        <v>16.600000000000001</v>
      </c>
      <c r="H61" s="218" t="e">
        <f>VLOOKUP($A61,EH!$D$3:$K$52,COLUMN(H59)-COLUMN($E$2),0)</f>
        <v>#N/A</v>
      </c>
      <c r="I61" t="e">
        <f>VLOOKUP($A61,EH!$D$3:$K$52,COLUMN(I59)-COLUMN($E$2),0)</f>
        <v>#N/A</v>
      </c>
      <c r="J61" s="215" t="e">
        <f>VLOOKUP($A61,EH!$D$3:$K$52,COLUMN(J59)-COLUMN($E$2),0)</f>
        <v>#N/A</v>
      </c>
      <c r="K61" s="214" t="e">
        <f>VLOOKUP($A61,EH!$D$3:$K$52,COLUMN(K59)-COLUMN($E$2),0)</f>
        <v>#N/A</v>
      </c>
      <c r="L61" t="e">
        <f>VLOOKUP($A61,EH!$D$3:$K$52,COLUMN(L59)-COLUMN($E$2),0)</f>
        <v>#N/A</v>
      </c>
      <c r="M61" s="215" t="e">
        <f>VLOOKUP($A61,EH!$D$3:$K$52,COLUMN(M59)-COLUMN($E$2),0)</f>
        <v>#N/A</v>
      </c>
    </row>
    <row r="62" spans="1:13">
      <c r="A62" t="s">
        <v>2101</v>
      </c>
      <c r="B62" s="214">
        <v>230</v>
      </c>
      <c r="D62" s="215">
        <v>34</v>
      </c>
      <c r="E62" s="214">
        <v>0.1</v>
      </c>
      <c r="F62">
        <v>57.95</v>
      </c>
      <c r="G62">
        <v>16.600000000000001</v>
      </c>
      <c r="H62" s="218" t="e">
        <f>VLOOKUP($A62,EH!$D$3:$K$52,COLUMN(H60)-COLUMN($E$2),0)</f>
        <v>#N/A</v>
      </c>
      <c r="I62" t="e">
        <f>VLOOKUP($A62,EH!$D$3:$K$52,COLUMN(I60)-COLUMN($E$2),0)</f>
        <v>#N/A</v>
      </c>
      <c r="J62" s="215" t="e">
        <f>VLOOKUP($A62,EH!$D$3:$K$52,COLUMN(J60)-COLUMN($E$2),0)</f>
        <v>#N/A</v>
      </c>
      <c r="K62" s="214" t="e">
        <f>VLOOKUP($A62,EH!$D$3:$K$52,COLUMN(K60)-COLUMN($E$2),0)</f>
        <v>#N/A</v>
      </c>
      <c r="L62" t="e">
        <f>VLOOKUP($A62,EH!$D$3:$K$52,COLUMN(L60)-COLUMN($E$2),0)</f>
        <v>#N/A</v>
      </c>
      <c r="M62" s="215" t="e">
        <f>VLOOKUP($A62,EH!$D$3:$K$52,COLUMN(M60)-COLUMN($E$2),0)</f>
        <v>#N/A</v>
      </c>
    </row>
    <row r="63" spans="1:13">
      <c r="A63" t="s">
        <v>2098</v>
      </c>
      <c r="B63" s="214">
        <v>230</v>
      </c>
      <c r="D63" s="215">
        <v>34</v>
      </c>
      <c r="E63" s="214">
        <v>0.1</v>
      </c>
      <c r="F63">
        <v>57.1</v>
      </c>
      <c r="G63">
        <v>15.80000003</v>
      </c>
      <c r="H63" s="218" t="e">
        <f>VLOOKUP($A63,EH!$D$3:$K$52,COLUMN(H61)-COLUMN($E$2),0)</f>
        <v>#N/A</v>
      </c>
      <c r="I63" t="e">
        <f>VLOOKUP($A63,EH!$D$3:$K$52,COLUMN(I61)-COLUMN($E$2),0)</f>
        <v>#N/A</v>
      </c>
      <c r="J63" s="215" t="e">
        <f>VLOOKUP($A63,EH!$D$3:$K$52,COLUMN(J61)-COLUMN($E$2),0)</f>
        <v>#N/A</v>
      </c>
      <c r="K63" s="214" t="e">
        <f>VLOOKUP($A63,EH!$D$3:$K$52,COLUMN(K61)-COLUMN($E$2),0)</f>
        <v>#N/A</v>
      </c>
      <c r="L63" t="e">
        <f>VLOOKUP($A63,EH!$D$3:$K$52,COLUMN(L61)-COLUMN($E$2),0)</f>
        <v>#N/A</v>
      </c>
      <c r="M63" s="215" t="e">
        <f>VLOOKUP($A63,EH!$D$3:$K$52,COLUMN(M61)-COLUMN($E$2),0)</f>
        <v>#N/A</v>
      </c>
    </row>
    <row r="64" spans="1:13">
      <c r="A64" t="s">
        <v>2099</v>
      </c>
      <c r="B64" s="214">
        <v>230</v>
      </c>
      <c r="D64" s="215">
        <v>34</v>
      </c>
      <c r="E64" s="214">
        <v>0.1</v>
      </c>
      <c r="F64">
        <v>57.1</v>
      </c>
      <c r="G64">
        <v>15.80000003</v>
      </c>
      <c r="H64" s="218" t="e">
        <f>VLOOKUP($A64,EH!$D$3:$K$52,COLUMN(H62)-COLUMN($E$2),0)</f>
        <v>#N/A</v>
      </c>
      <c r="I64" t="e">
        <f>VLOOKUP($A64,EH!$D$3:$K$52,COLUMN(I62)-COLUMN($E$2),0)</f>
        <v>#N/A</v>
      </c>
      <c r="J64" s="215" t="e">
        <f>VLOOKUP($A64,EH!$D$3:$K$52,COLUMN(J62)-COLUMN($E$2),0)</f>
        <v>#N/A</v>
      </c>
      <c r="K64" s="214" t="e">
        <f>VLOOKUP($A64,EH!$D$3:$K$52,COLUMN(K62)-COLUMN($E$2),0)</f>
        <v>#N/A</v>
      </c>
      <c r="L64" t="e">
        <f>VLOOKUP($A64,EH!$D$3:$K$52,COLUMN(L62)-COLUMN($E$2),0)</f>
        <v>#N/A</v>
      </c>
      <c r="M64" s="215" t="e">
        <f>VLOOKUP($A64,EH!$D$3:$K$52,COLUMN(M62)-COLUMN($E$2),0)</f>
        <v>#N/A</v>
      </c>
    </row>
    <row r="65" spans="1:13">
      <c r="A65" t="s">
        <v>772</v>
      </c>
      <c r="B65" s="214">
        <v>250</v>
      </c>
      <c r="D65" s="215">
        <v>34</v>
      </c>
      <c r="E65" s="214">
        <v>0.1</v>
      </c>
      <c r="F65">
        <v>85.05</v>
      </c>
      <c r="G65">
        <v>17.100000000000001</v>
      </c>
      <c r="H65" s="218" t="e">
        <f>VLOOKUP($A65,EH!$D$3:$K$52,COLUMN(H63)-COLUMN($E$2),0)</f>
        <v>#N/A</v>
      </c>
      <c r="I65" t="e">
        <f>VLOOKUP($A65,EH!$D$3:$K$52,COLUMN(I63)-COLUMN($E$2),0)</f>
        <v>#N/A</v>
      </c>
      <c r="J65" s="215" t="e">
        <f>VLOOKUP($A65,EH!$D$3:$K$52,COLUMN(J63)-COLUMN($E$2),0)</f>
        <v>#N/A</v>
      </c>
      <c r="K65" s="214" t="e">
        <f>VLOOKUP($A65,EH!$D$3:$K$52,COLUMN(K63)-COLUMN($E$2),0)</f>
        <v>#N/A</v>
      </c>
      <c r="L65" t="e">
        <f>VLOOKUP($A65,EH!$D$3:$K$52,COLUMN(L63)-COLUMN($E$2),0)</f>
        <v>#N/A</v>
      </c>
      <c r="M65" s="215" t="e">
        <f>VLOOKUP($A65,EH!$D$3:$K$52,COLUMN(M63)-COLUMN($E$2),0)</f>
        <v>#N/A</v>
      </c>
    </row>
    <row r="66" spans="1:13">
      <c r="A66" t="s">
        <v>38</v>
      </c>
      <c r="B66" s="214">
        <v>250</v>
      </c>
      <c r="D66" s="215">
        <v>34</v>
      </c>
      <c r="E66" s="214">
        <v>0.1</v>
      </c>
      <c r="F66">
        <v>68.5</v>
      </c>
      <c r="G66">
        <v>14.1</v>
      </c>
      <c r="H66" s="218" t="e">
        <f>VLOOKUP($A66,EH!$D$3:$K$52,COLUMN(H64)-COLUMN($E$2),0)</f>
        <v>#N/A</v>
      </c>
      <c r="I66" t="e">
        <f>VLOOKUP($A66,EH!$D$3:$K$52,COLUMN(I64)-COLUMN($E$2),0)</f>
        <v>#N/A</v>
      </c>
      <c r="J66" s="215" t="e">
        <f>VLOOKUP($A66,EH!$D$3:$K$52,COLUMN(J64)-COLUMN($E$2),0)</f>
        <v>#N/A</v>
      </c>
      <c r="K66" s="214" t="e">
        <f>VLOOKUP($A66,EH!$D$3:$K$52,COLUMN(K64)-COLUMN($E$2),0)</f>
        <v>#N/A</v>
      </c>
      <c r="L66" t="e">
        <f>VLOOKUP($A66,EH!$D$3:$K$52,COLUMN(L64)-COLUMN($E$2),0)</f>
        <v>#N/A</v>
      </c>
      <c r="M66" s="215" t="e">
        <f>VLOOKUP($A66,EH!$D$3:$K$52,COLUMN(M64)-COLUMN($E$2),0)</f>
        <v>#N/A</v>
      </c>
    </row>
    <row r="67" spans="1:13">
      <c r="A67" t="s">
        <v>39</v>
      </c>
      <c r="B67" s="214">
        <v>250</v>
      </c>
      <c r="D67" s="215">
        <v>34</v>
      </c>
      <c r="E67" s="214">
        <v>0.1</v>
      </c>
      <c r="F67">
        <v>68.5</v>
      </c>
      <c r="G67">
        <v>14.1</v>
      </c>
      <c r="H67" s="218" t="e">
        <f>VLOOKUP($A67,EH!$D$3:$K$52,COLUMN(H65)-COLUMN($E$2),0)</f>
        <v>#N/A</v>
      </c>
      <c r="I67" t="e">
        <f>VLOOKUP($A67,EH!$D$3:$K$52,COLUMN(I65)-COLUMN($E$2),0)</f>
        <v>#N/A</v>
      </c>
      <c r="J67" s="215" t="e">
        <f>VLOOKUP($A67,EH!$D$3:$K$52,COLUMN(J65)-COLUMN($E$2),0)</f>
        <v>#N/A</v>
      </c>
      <c r="K67" s="214" t="e">
        <f>VLOOKUP($A67,EH!$D$3:$K$52,COLUMN(K65)-COLUMN($E$2),0)</f>
        <v>#N/A</v>
      </c>
      <c r="L67" t="e">
        <f>VLOOKUP($A67,EH!$D$3:$K$52,COLUMN(L65)-COLUMN($E$2),0)</f>
        <v>#N/A</v>
      </c>
      <c r="M67" s="215" t="e">
        <f>VLOOKUP($A67,EH!$D$3:$K$52,COLUMN(M65)-COLUMN($E$2),0)</f>
        <v>#N/A</v>
      </c>
    </row>
    <row r="68" spans="1:13">
      <c r="A68" t="s">
        <v>1323</v>
      </c>
      <c r="B68" s="214">
        <v>250</v>
      </c>
      <c r="D68" s="215">
        <v>34</v>
      </c>
      <c r="E68" s="214">
        <v>0.1</v>
      </c>
      <c r="F68">
        <v>68.5</v>
      </c>
      <c r="G68">
        <v>14.1</v>
      </c>
      <c r="H68" s="218" t="e">
        <f>VLOOKUP($A68,EH!$D$3:$K$52,COLUMN(H66)-COLUMN($E$2),0)</f>
        <v>#N/A</v>
      </c>
      <c r="I68" t="e">
        <f>VLOOKUP($A68,EH!$D$3:$K$52,COLUMN(I66)-COLUMN($E$2),0)</f>
        <v>#N/A</v>
      </c>
      <c r="J68" s="215" t="e">
        <f>VLOOKUP($A68,EH!$D$3:$K$52,COLUMN(J66)-COLUMN($E$2),0)</f>
        <v>#N/A</v>
      </c>
      <c r="K68" s="214" t="e">
        <f>VLOOKUP($A68,EH!$D$3:$K$52,COLUMN(K66)-COLUMN($E$2),0)</f>
        <v>#N/A</v>
      </c>
      <c r="L68" t="e">
        <f>VLOOKUP($A68,EH!$D$3:$K$52,COLUMN(L66)-COLUMN($E$2),0)</f>
        <v>#N/A</v>
      </c>
      <c r="M68" s="215" t="e">
        <f>VLOOKUP($A68,EH!$D$3:$K$52,COLUMN(M66)-COLUMN($E$2),0)</f>
        <v>#N/A</v>
      </c>
    </row>
    <row r="69" spans="1:13">
      <c r="A69" t="s">
        <v>1324</v>
      </c>
      <c r="B69" s="214">
        <v>250</v>
      </c>
      <c r="D69" s="215">
        <v>34</v>
      </c>
      <c r="E69" s="214">
        <v>0.1</v>
      </c>
      <c r="F69">
        <v>68.5</v>
      </c>
      <c r="G69">
        <v>14.1</v>
      </c>
      <c r="H69" s="218" t="e">
        <f>VLOOKUP($A69,EH!$D$3:$K$52,COLUMN(H67)-COLUMN($E$2),0)</f>
        <v>#N/A</v>
      </c>
      <c r="I69" t="e">
        <f>VLOOKUP($A69,EH!$D$3:$K$52,COLUMN(I67)-COLUMN($E$2),0)</f>
        <v>#N/A</v>
      </c>
      <c r="J69" s="215" t="e">
        <f>VLOOKUP($A69,EH!$D$3:$K$52,COLUMN(J67)-COLUMN($E$2),0)</f>
        <v>#N/A</v>
      </c>
      <c r="K69" s="214" t="e">
        <f>VLOOKUP($A69,EH!$D$3:$K$52,COLUMN(K67)-COLUMN($E$2),0)</f>
        <v>#N/A</v>
      </c>
      <c r="L69" t="e">
        <f>VLOOKUP($A69,EH!$D$3:$K$52,COLUMN(L67)-COLUMN($E$2),0)</f>
        <v>#N/A</v>
      </c>
      <c r="M69" s="215" t="e">
        <f>VLOOKUP($A69,EH!$D$3:$K$52,COLUMN(M67)-COLUMN($E$2),0)</f>
        <v>#N/A</v>
      </c>
    </row>
    <row r="70" spans="1:13">
      <c r="A70" t="s">
        <v>1441</v>
      </c>
      <c r="B70" s="214">
        <v>230</v>
      </c>
      <c r="D70" s="215">
        <v>34</v>
      </c>
      <c r="F70">
        <v>56.65</v>
      </c>
      <c r="G70">
        <v>16.5</v>
      </c>
      <c r="H70" s="218" t="e">
        <f>VLOOKUP($A70,EH!$D$3:$K$52,COLUMN(H68)-COLUMN($E$2),0)</f>
        <v>#N/A</v>
      </c>
      <c r="I70" t="e">
        <f>VLOOKUP($A70,EH!$D$3:$K$52,COLUMN(I68)-COLUMN($E$2),0)</f>
        <v>#N/A</v>
      </c>
      <c r="J70" s="215" t="e">
        <f>VLOOKUP($A70,EH!$D$3:$K$52,COLUMN(J68)-COLUMN($E$2),0)</f>
        <v>#N/A</v>
      </c>
      <c r="K70" s="214" t="e">
        <f>VLOOKUP($A70,EH!$D$3:$K$52,COLUMN(K68)-COLUMN($E$2),0)</f>
        <v>#N/A</v>
      </c>
      <c r="L70" t="e">
        <f>VLOOKUP($A70,EH!$D$3:$K$52,COLUMN(L68)-COLUMN($E$2),0)</f>
        <v>#N/A</v>
      </c>
      <c r="M70" s="215" t="e">
        <f>VLOOKUP($A70,EH!$D$3:$K$52,COLUMN(M68)-COLUMN($E$2),0)</f>
        <v>#N/A</v>
      </c>
    </row>
    <row r="71" spans="1:13">
      <c r="A71" t="s">
        <v>1442</v>
      </c>
      <c r="B71" s="214">
        <v>230</v>
      </c>
      <c r="D71" s="215">
        <v>34</v>
      </c>
      <c r="F71">
        <v>56.65</v>
      </c>
      <c r="G71">
        <v>16.5</v>
      </c>
      <c r="H71" s="218" t="e">
        <f>VLOOKUP($A71,EH!$D$3:$K$52,COLUMN(H69)-COLUMN($E$2),0)</f>
        <v>#N/A</v>
      </c>
      <c r="I71" t="e">
        <f>VLOOKUP($A71,EH!$D$3:$K$52,COLUMN(I69)-COLUMN($E$2),0)</f>
        <v>#N/A</v>
      </c>
      <c r="J71" s="215" t="e">
        <f>VLOOKUP($A71,EH!$D$3:$K$52,COLUMN(J69)-COLUMN($E$2),0)</f>
        <v>#N/A</v>
      </c>
      <c r="K71" s="214" t="e">
        <f>VLOOKUP($A71,EH!$D$3:$K$52,COLUMN(K69)-COLUMN($E$2),0)</f>
        <v>#N/A</v>
      </c>
      <c r="L71" t="e">
        <f>VLOOKUP($A71,EH!$D$3:$K$52,COLUMN(L69)-COLUMN($E$2),0)</f>
        <v>#N/A</v>
      </c>
      <c r="M71" s="215" t="e">
        <f>VLOOKUP($A71,EH!$D$3:$K$52,COLUMN(M69)-COLUMN($E$2),0)</f>
        <v>#N/A</v>
      </c>
    </row>
    <row r="72" spans="1:13">
      <c r="A72" t="s">
        <v>1443</v>
      </c>
      <c r="B72" s="214">
        <v>230</v>
      </c>
      <c r="D72" s="215">
        <v>34</v>
      </c>
      <c r="F72">
        <v>56.65</v>
      </c>
      <c r="G72">
        <v>16.5</v>
      </c>
      <c r="H72" s="218" t="e">
        <f>VLOOKUP($A72,EH!$D$3:$K$52,COLUMN(H70)-COLUMN($E$2),0)</f>
        <v>#N/A</v>
      </c>
      <c r="I72" t="e">
        <f>VLOOKUP($A72,EH!$D$3:$K$52,COLUMN(I70)-COLUMN($E$2),0)</f>
        <v>#N/A</v>
      </c>
      <c r="J72" s="215" t="e">
        <f>VLOOKUP($A72,EH!$D$3:$K$52,COLUMN(J70)-COLUMN($E$2),0)</f>
        <v>#N/A</v>
      </c>
      <c r="K72" s="214" t="e">
        <f>VLOOKUP($A72,EH!$D$3:$K$52,COLUMN(K70)-COLUMN($E$2),0)</f>
        <v>#N/A</v>
      </c>
      <c r="L72" t="e">
        <f>VLOOKUP($A72,EH!$D$3:$K$52,COLUMN(L70)-COLUMN($E$2),0)</f>
        <v>#N/A</v>
      </c>
      <c r="M72" s="215" t="e">
        <f>VLOOKUP($A72,EH!$D$3:$K$52,COLUMN(M70)-COLUMN($E$2),0)</f>
        <v>#N/A</v>
      </c>
    </row>
    <row r="73" spans="1:13">
      <c r="A73" t="s">
        <v>1444</v>
      </c>
      <c r="B73" s="214">
        <v>230</v>
      </c>
      <c r="D73" s="215">
        <v>34</v>
      </c>
      <c r="F73">
        <v>56.65</v>
      </c>
      <c r="G73">
        <v>16.5</v>
      </c>
      <c r="H73" s="218" t="e">
        <f>VLOOKUP($A73,EH!$D$3:$K$52,COLUMN(H71)-COLUMN($E$2),0)</f>
        <v>#N/A</v>
      </c>
      <c r="I73" t="e">
        <f>VLOOKUP($A73,EH!$D$3:$K$52,COLUMN(I71)-COLUMN($E$2),0)</f>
        <v>#N/A</v>
      </c>
      <c r="J73" s="215" t="e">
        <f>VLOOKUP($A73,EH!$D$3:$K$52,COLUMN(J71)-COLUMN($E$2),0)</f>
        <v>#N/A</v>
      </c>
      <c r="K73" s="214" t="e">
        <f>VLOOKUP($A73,EH!$D$3:$K$52,COLUMN(K71)-COLUMN($E$2),0)</f>
        <v>#N/A</v>
      </c>
      <c r="L73" t="e">
        <f>VLOOKUP($A73,EH!$D$3:$K$52,COLUMN(L71)-COLUMN($E$2),0)</f>
        <v>#N/A</v>
      </c>
      <c r="M73" s="215" t="e">
        <f>VLOOKUP($A73,EH!$D$3:$K$52,COLUMN(M71)-COLUMN($E$2),0)</f>
        <v>#N/A</v>
      </c>
    </row>
    <row r="74" spans="1:13">
      <c r="A74" t="s">
        <v>2090</v>
      </c>
      <c r="B74" s="214">
        <v>250</v>
      </c>
      <c r="D74" s="215">
        <v>34</v>
      </c>
      <c r="E74" s="214">
        <v>0.1</v>
      </c>
      <c r="F74">
        <v>59.4</v>
      </c>
      <c r="G74">
        <v>15.30000003</v>
      </c>
      <c r="H74" s="218" t="e">
        <f>VLOOKUP($A74,EH!$D$3:$K$52,COLUMN(H72)-COLUMN($E$2),0)</f>
        <v>#N/A</v>
      </c>
      <c r="I74" t="e">
        <f>VLOOKUP($A74,EH!$D$3:$K$52,COLUMN(I72)-COLUMN($E$2),0)</f>
        <v>#N/A</v>
      </c>
      <c r="J74" s="215" t="e">
        <f>VLOOKUP($A74,EH!$D$3:$K$52,COLUMN(J72)-COLUMN($E$2),0)</f>
        <v>#N/A</v>
      </c>
      <c r="K74" s="214" t="e">
        <f>VLOOKUP($A74,EH!$D$3:$K$52,COLUMN(K72)-COLUMN($E$2),0)</f>
        <v>#N/A</v>
      </c>
      <c r="L74" t="e">
        <f>VLOOKUP($A74,EH!$D$3:$K$52,COLUMN(L72)-COLUMN($E$2),0)</f>
        <v>#N/A</v>
      </c>
      <c r="M74" s="215" t="e">
        <f>VLOOKUP($A74,EH!$D$3:$K$52,COLUMN(M72)-COLUMN($E$2),0)</f>
        <v>#N/A</v>
      </c>
    </row>
    <row r="75" spans="1:13">
      <c r="A75" t="s">
        <v>2091</v>
      </c>
      <c r="B75" s="214">
        <v>250</v>
      </c>
      <c r="D75" s="215">
        <v>34</v>
      </c>
      <c r="E75" s="214">
        <v>0.1</v>
      </c>
      <c r="F75">
        <v>59.4</v>
      </c>
      <c r="G75">
        <v>15.30000003</v>
      </c>
      <c r="H75" s="218" t="e">
        <f>VLOOKUP($A75,EH!$D$3:$K$52,COLUMN(H73)-COLUMN($E$2),0)</f>
        <v>#N/A</v>
      </c>
      <c r="I75" t="e">
        <f>VLOOKUP($A75,EH!$D$3:$K$52,COLUMN(I73)-COLUMN($E$2),0)</f>
        <v>#N/A</v>
      </c>
      <c r="J75" s="215" t="e">
        <f>VLOOKUP($A75,EH!$D$3:$K$52,COLUMN(J73)-COLUMN($E$2),0)</f>
        <v>#N/A</v>
      </c>
      <c r="K75" s="214" t="e">
        <f>VLOOKUP($A75,EH!$D$3:$K$52,COLUMN(K73)-COLUMN($E$2),0)</f>
        <v>#N/A</v>
      </c>
      <c r="L75" t="e">
        <f>VLOOKUP($A75,EH!$D$3:$K$52,COLUMN(L73)-COLUMN($E$2),0)</f>
        <v>#N/A</v>
      </c>
      <c r="M75" s="215" t="e">
        <f>VLOOKUP($A75,EH!$D$3:$K$52,COLUMN(M73)-COLUMN($E$2),0)</f>
        <v>#N/A</v>
      </c>
    </row>
    <row r="76" spans="1:13">
      <c r="A76" t="s">
        <v>40</v>
      </c>
      <c r="B76" s="214">
        <v>72</v>
      </c>
      <c r="D76" s="215">
        <v>12</v>
      </c>
      <c r="F76">
        <v>37.200000000000003</v>
      </c>
      <c r="G76">
        <v>10</v>
      </c>
      <c r="H76" s="218" t="e">
        <f>VLOOKUP($A76,EH!$D$3:$K$52,COLUMN(H74)-COLUMN($E$2),0)</f>
        <v>#N/A</v>
      </c>
      <c r="I76" t="e">
        <f>VLOOKUP($A76,EH!$D$3:$K$52,COLUMN(I74)-COLUMN($E$2),0)</f>
        <v>#N/A</v>
      </c>
      <c r="J76" s="215" t="e">
        <f>VLOOKUP($A76,EH!$D$3:$K$52,COLUMN(J74)-COLUMN($E$2),0)</f>
        <v>#N/A</v>
      </c>
      <c r="K76" s="214" t="e">
        <f>VLOOKUP($A76,EH!$D$3:$K$52,COLUMN(K74)-COLUMN($E$2),0)</f>
        <v>#N/A</v>
      </c>
      <c r="L76" t="e">
        <f>VLOOKUP($A76,EH!$D$3:$K$52,COLUMN(L74)-COLUMN($E$2),0)</f>
        <v>#N/A</v>
      </c>
      <c r="M76" s="215" t="e">
        <f>VLOOKUP($A76,EH!$D$3:$K$52,COLUMN(M74)-COLUMN($E$2),0)</f>
        <v>#N/A</v>
      </c>
    </row>
    <row r="77" spans="1:13">
      <c r="A77" t="s">
        <v>41</v>
      </c>
      <c r="B77" s="214">
        <v>72</v>
      </c>
      <c r="D77" s="215">
        <v>12</v>
      </c>
      <c r="F77">
        <v>37.200000000000003</v>
      </c>
      <c r="G77">
        <v>10</v>
      </c>
      <c r="H77" s="218" t="e">
        <f>VLOOKUP($A77,EH!$D$3:$K$52,COLUMN(H75)-COLUMN($E$2),0)</f>
        <v>#N/A</v>
      </c>
      <c r="I77" t="e">
        <f>VLOOKUP($A77,EH!$D$3:$K$52,COLUMN(I75)-COLUMN($E$2),0)</f>
        <v>#N/A</v>
      </c>
      <c r="J77" s="215" t="e">
        <f>VLOOKUP($A77,EH!$D$3:$K$52,COLUMN(J75)-COLUMN($E$2),0)</f>
        <v>#N/A</v>
      </c>
      <c r="K77" s="214" t="e">
        <f>VLOOKUP($A77,EH!$D$3:$K$52,COLUMN(K75)-COLUMN($E$2),0)</f>
        <v>#N/A</v>
      </c>
      <c r="L77" t="e">
        <f>VLOOKUP($A77,EH!$D$3:$K$52,COLUMN(L75)-COLUMN($E$2),0)</f>
        <v>#N/A</v>
      </c>
      <c r="M77" s="215" t="e">
        <f>VLOOKUP($A77,EH!$D$3:$K$52,COLUMN(M75)-COLUMN($E$2),0)</f>
        <v>#N/A</v>
      </c>
    </row>
    <row r="78" spans="1:13">
      <c r="A78" t="s">
        <v>42</v>
      </c>
      <c r="B78" s="214">
        <v>72</v>
      </c>
      <c r="D78" s="215">
        <v>12</v>
      </c>
      <c r="F78">
        <v>37.200000000000003</v>
      </c>
      <c r="G78">
        <v>10</v>
      </c>
      <c r="H78" s="218" t="e">
        <f>VLOOKUP($A78,EH!$D$3:$K$52,COLUMN(H76)-COLUMN($E$2),0)</f>
        <v>#N/A</v>
      </c>
      <c r="I78" t="e">
        <f>VLOOKUP($A78,EH!$D$3:$K$52,COLUMN(I76)-COLUMN($E$2),0)</f>
        <v>#N/A</v>
      </c>
      <c r="J78" s="215" t="e">
        <f>VLOOKUP($A78,EH!$D$3:$K$52,COLUMN(J76)-COLUMN($E$2),0)</f>
        <v>#N/A</v>
      </c>
      <c r="K78" s="214" t="e">
        <f>VLOOKUP($A78,EH!$D$3:$K$52,COLUMN(K76)-COLUMN($E$2),0)</f>
        <v>#N/A</v>
      </c>
      <c r="L78" t="e">
        <f>VLOOKUP($A78,EH!$D$3:$K$52,COLUMN(L76)-COLUMN($E$2),0)</f>
        <v>#N/A</v>
      </c>
      <c r="M78" s="215" t="e">
        <f>VLOOKUP($A78,EH!$D$3:$K$52,COLUMN(M76)-COLUMN($E$2),0)</f>
        <v>#N/A</v>
      </c>
    </row>
    <row r="79" spans="1:13">
      <c r="A79" t="s">
        <v>43</v>
      </c>
      <c r="B79" s="214">
        <v>72</v>
      </c>
      <c r="D79" s="215">
        <v>12</v>
      </c>
      <c r="F79">
        <v>37.200000000000003</v>
      </c>
      <c r="G79">
        <v>10</v>
      </c>
      <c r="H79" s="218" t="e">
        <f>VLOOKUP($A79,EH!$D$3:$K$52,COLUMN(H77)-COLUMN($E$2),0)</f>
        <v>#N/A</v>
      </c>
      <c r="I79" t="e">
        <f>VLOOKUP($A79,EH!$D$3:$K$52,COLUMN(I77)-COLUMN($E$2),0)</f>
        <v>#N/A</v>
      </c>
      <c r="J79" s="215" t="e">
        <f>VLOOKUP($A79,EH!$D$3:$K$52,COLUMN(J77)-COLUMN($E$2),0)</f>
        <v>#N/A</v>
      </c>
      <c r="K79" s="214" t="e">
        <f>VLOOKUP($A79,EH!$D$3:$K$52,COLUMN(K77)-COLUMN($E$2),0)</f>
        <v>#N/A</v>
      </c>
      <c r="L79" t="e">
        <f>VLOOKUP($A79,EH!$D$3:$K$52,COLUMN(L77)-COLUMN($E$2),0)</f>
        <v>#N/A</v>
      </c>
      <c r="M79" s="215" t="e">
        <f>VLOOKUP($A79,EH!$D$3:$K$52,COLUMN(M77)-COLUMN($E$2),0)</f>
        <v>#N/A</v>
      </c>
    </row>
    <row r="80" spans="1:13">
      <c r="A80" t="s">
        <v>44</v>
      </c>
      <c r="B80" s="214">
        <v>72</v>
      </c>
      <c r="D80" s="215">
        <v>12</v>
      </c>
      <c r="F80">
        <v>37.200000000000003</v>
      </c>
      <c r="G80">
        <v>10</v>
      </c>
      <c r="H80" s="218" t="e">
        <f>VLOOKUP($A80,EH!$D$3:$K$52,COLUMN(H78)-COLUMN($E$2),0)</f>
        <v>#N/A</v>
      </c>
      <c r="I80" t="e">
        <f>VLOOKUP($A80,EH!$D$3:$K$52,COLUMN(I78)-COLUMN($E$2),0)</f>
        <v>#N/A</v>
      </c>
      <c r="J80" s="215" t="e">
        <f>VLOOKUP($A80,EH!$D$3:$K$52,COLUMN(J78)-COLUMN($E$2),0)</f>
        <v>#N/A</v>
      </c>
      <c r="K80" s="214" t="e">
        <f>VLOOKUP($A80,EH!$D$3:$K$52,COLUMN(K78)-COLUMN($E$2),0)</f>
        <v>#N/A</v>
      </c>
      <c r="L80" t="e">
        <f>VLOOKUP($A80,EH!$D$3:$K$52,COLUMN(L78)-COLUMN($E$2),0)</f>
        <v>#N/A</v>
      </c>
      <c r="M80" s="215" t="e">
        <f>VLOOKUP($A80,EH!$D$3:$K$52,COLUMN(M78)-COLUMN($E$2),0)</f>
        <v>#N/A</v>
      </c>
    </row>
    <row r="81" spans="1:13">
      <c r="A81" t="s">
        <v>45</v>
      </c>
      <c r="B81" s="214">
        <v>72</v>
      </c>
      <c r="D81" s="215">
        <v>12</v>
      </c>
      <c r="F81">
        <v>37.200000000000003</v>
      </c>
      <c r="G81">
        <v>10</v>
      </c>
      <c r="H81" s="218" t="e">
        <f>VLOOKUP($A81,EH!$D$3:$K$52,COLUMN(H79)-COLUMN($E$2),0)</f>
        <v>#N/A</v>
      </c>
      <c r="I81" t="e">
        <f>VLOOKUP($A81,EH!$D$3:$K$52,COLUMN(I79)-COLUMN($E$2),0)</f>
        <v>#N/A</v>
      </c>
      <c r="J81" s="215" t="e">
        <f>VLOOKUP($A81,EH!$D$3:$K$52,COLUMN(J79)-COLUMN($E$2),0)</f>
        <v>#N/A</v>
      </c>
      <c r="K81" s="214" t="e">
        <f>VLOOKUP($A81,EH!$D$3:$K$52,COLUMN(K79)-COLUMN($E$2),0)</f>
        <v>#N/A</v>
      </c>
      <c r="L81" t="e">
        <f>VLOOKUP($A81,EH!$D$3:$K$52,COLUMN(L79)-COLUMN($E$2),0)</f>
        <v>#N/A</v>
      </c>
      <c r="M81" s="215" t="e">
        <f>VLOOKUP($A81,EH!$D$3:$K$52,COLUMN(M79)-COLUMN($E$2),0)</f>
        <v>#N/A</v>
      </c>
    </row>
    <row r="82" spans="1:13">
      <c r="A82" t="s">
        <v>46</v>
      </c>
      <c r="B82" s="214">
        <v>72</v>
      </c>
      <c r="D82" s="215">
        <v>12</v>
      </c>
      <c r="F82">
        <v>37.200000000000003</v>
      </c>
      <c r="G82">
        <v>10</v>
      </c>
      <c r="H82" s="218" t="e">
        <f>VLOOKUP($A82,EH!$D$3:$K$52,COLUMN(H80)-COLUMN($E$2),0)</f>
        <v>#N/A</v>
      </c>
      <c r="I82" t="e">
        <f>VLOOKUP($A82,EH!$D$3:$K$52,COLUMN(I80)-COLUMN($E$2),0)</f>
        <v>#N/A</v>
      </c>
      <c r="J82" s="215" t="e">
        <f>VLOOKUP($A82,EH!$D$3:$K$52,COLUMN(J80)-COLUMN($E$2),0)</f>
        <v>#N/A</v>
      </c>
      <c r="K82" s="214" t="e">
        <f>VLOOKUP($A82,EH!$D$3:$K$52,COLUMN(K80)-COLUMN($E$2),0)</f>
        <v>#N/A</v>
      </c>
      <c r="L82" t="e">
        <f>VLOOKUP($A82,EH!$D$3:$K$52,COLUMN(L80)-COLUMN($E$2),0)</f>
        <v>#N/A</v>
      </c>
      <c r="M82" s="215" t="e">
        <f>VLOOKUP($A82,EH!$D$3:$K$52,COLUMN(M80)-COLUMN($E$2),0)</f>
        <v>#N/A</v>
      </c>
    </row>
    <row r="83" spans="1:13">
      <c r="A83" t="s">
        <v>47</v>
      </c>
      <c r="B83" s="214">
        <v>72</v>
      </c>
      <c r="D83" s="215">
        <v>12</v>
      </c>
      <c r="F83">
        <v>37.200000000000003</v>
      </c>
      <c r="G83">
        <v>10</v>
      </c>
      <c r="H83" s="218" t="e">
        <f>VLOOKUP($A83,EH!$D$3:$K$52,COLUMN(H81)-COLUMN($E$2),0)</f>
        <v>#N/A</v>
      </c>
      <c r="I83" t="e">
        <f>VLOOKUP($A83,EH!$D$3:$K$52,COLUMN(I81)-COLUMN($E$2),0)</f>
        <v>#N/A</v>
      </c>
      <c r="J83" s="215" t="e">
        <f>VLOOKUP($A83,EH!$D$3:$K$52,COLUMN(J81)-COLUMN($E$2),0)</f>
        <v>#N/A</v>
      </c>
      <c r="K83" s="214" t="e">
        <f>VLOOKUP($A83,EH!$D$3:$K$52,COLUMN(K81)-COLUMN($E$2),0)</f>
        <v>#N/A</v>
      </c>
      <c r="L83" t="e">
        <f>VLOOKUP($A83,EH!$D$3:$K$52,COLUMN(L81)-COLUMN($E$2),0)</f>
        <v>#N/A</v>
      </c>
      <c r="M83" s="215" t="e">
        <f>VLOOKUP($A83,EH!$D$3:$K$52,COLUMN(M81)-COLUMN($E$2),0)</f>
        <v>#N/A</v>
      </c>
    </row>
    <row r="84" spans="1:13">
      <c r="A84" t="s">
        <v>48</v>
      </c>
      <c r="B84" s="214">
        <v>72</v>
      </c>
      <c r="D84" s="215">
        <v>12</v>
      </c>
      <c r="F84">
        <v>37.200000000000003</v>
      </c>
      <c r="G84">
        <v>10</v>
      </c>
      <c r="H84" s="218" t="e">
        <f>VLOOKUP($A84,EH!$D$3:$K$52,COLUMN(H82)-COLUMN($E$2),0)</f>
        <v>#N/A</v>
      </c>
      <c r="I84" t="e">
        <f>VLOOKUP($A84,EH!$D$3:$K$52,COLUMN(I82)-COLUMN($E$2),0)</f>
        <v>#N/A</v>
      </c>
      <c r="J84" s="215" t="e">
        <f>VLOOKUP($A84,EH!$D$3:$K$52,COLUMN(J82)-COLUMN($E$2),0)</f>
        <v>#N/A</v>
      </c>
      <c r="K84" s="214" t="e">
        <f>VLOOKUP($A84,EH!$D$3:$K$52,COLUMN(K82)-COLUMN($E$2),0)</f>
        <v>#N/A</v>
      </c>
      <c r="L84" t="e">
        <f>VLOOKUP($A84,EH!$D$3:$K$52,COLUMN(L82)-COLUMN($E$2),0)</f>
        <v>#N/A</v>
      </c>
      <c r="M84" s="215" t="e">
        <f>VLOOKUP($A84,EH!$D$3:$K$52,COLUMN(M82)-COLUMN($E$2),0)</f>
        <v>#N/A</v>
      </c>
    </row>
    <row r="85" spans="1:13">
      <c r="A85" t="s">
        <v>49</v>
      </c>
      <c r="B85" s="214">
        <v>72</v>
      </c>
      <c r="D85" s="215">
        <v>12</v>
      </c>
      <c r="F85">
        <v>37.200000000000003</v>
      </c>
      <c r="G85">
        <v>10</v>
      </c>
      <c r="H85" s="218" t="e">
        <f>VLOOKUP($A85,EH!$D$3:$K$52,COLUMN(H83)-COLUMN($E$2),0)</f>
        <v>#N/A</v>
      </c>
      <c r="I85" t="e">
        <f>VLOOKUP($A85,EH!$D$3:$K$52,COLUMN(I83)-COLUMN($E$2),0)</f>
        <v>#N/A</v>
      </c>
      <c r="J85" s="215" t="e">
        <f>VLOOKUP($A85,EH!$D$3:$K$52,COLUMN(J83)-COLUMN($E$2),0)</f>
        <v>#N/A</v>
      </c>
      <c r="K85" s="214" t="e">
        <f>VLOOKUP($A85,EH!$D$3:$K$52,COLUMN(K83)-COLUMN($E$2),0)</f>
        <v>#N/A</v>
      </c>
      <c r="L85" t="e">
        <f>VLOOKUP($A85,EH!$D$3:$K$52,COLUMN(L83)-COLUMN($E$2),0)</f>
        <v>#N/A</v>
      </c>
      <c r="M85" s="215" t="e">
        <f>VLOOKUP($A85,EH!$D$3:$K$52,COLUMN(M83)-COLUMN($E$2),0)</f>
        <v>#N/A</v>
      </c>
    </row>
    <row r="86" spans="1:13">
      <c r="A86" t="s">
        <v>50</v>
      </c>
      <c r="B86" s="214">
        <v>72</v>
      </c>
      <c r="D86" s="215">
        <v>12</v>
      </c>
      <c r="F86">
        <v>37.200000000000003</v>
      </c>
      <c r="G86">
        <v>10</v>
      </c>
      <c r="H86" s="218" t="e">
        <f>VLOOKUP($A86,EH!$D$3:$K$52,COLUMN(H84)-COLUMN($E$2),0)</f>
        <v>#N/A</v>
      </c>
      <c r="I86" t="e">
        <f>VLOOKUP($A86,EH!$D$3:$K$52,COLUMN(I84)-COLUMN($E$2),0)</f>
        <v>#N/A</v>
      </c>
      <c r="J86" s="215" t="e">
        <f>VLOOKUP($A86,EH!$D$3:$K$52,COLUMN(J84)-COLUMN($E$2),0)</f>
        <v>#N/A</v>
      </c>
      <c r="K86" s="214" t="e">
        <f>VLOOKUP($A86,EH!$D$3:$K$52,COLUMN(K84)-COLUMN($E$2),0)</f>
        <v>#N/A</v>
      </c>
      <c r="L86" t="e">
        <f>VLOOKUP($A86,EH!$D$3:$K$52,COLUMN(L84)-COLUMN($E$2),0)</f>
        <v>#N/A</v>
      </c>
      <c r="M86" s="215" t="e">
        <f>VLOOKUP($A86,EH!$D$3:$K$52,COLUMN(M84)-COLUMN($E$2),0)</f>
        <v>#N/A</v>
      </c>
    </row>
    <row r="87" spans="1:13">
      <c r="A87" t="s">
        <v>51</v>
      </c>
      <c r="B87" s="214">
        <v>72</v>
      </c>
      <c r="D87" s="215">
        <v>12</v>
      </c>
      <c r="F87">
        <v>37.200000000000003</v>
      </c>
      <c r="G87">
        <v>10</v>
      </c>
      <c r="H87" s="218" t="e">
        <f>VLOOKUP($A87,EH!$D$3:$K$52,COLUMN(H85)-COLUMN($E$2),0)</f>
        <v>#N/A</v>
      </c>
      <c r="I87" t="e">
        <f>VLOOKUP($A87,EH!$D$3:$K$52,COLUMN(I85)-COLUMN($E$2),0)</f>
        <v>#N/A</v>
      </c>
      <c r="J87" s="215" t="e">
        <f>VLOOKUP($A87,EH!$D$3:$K$52,COLUMN(J85)-COLUMN($E$2),0)</f>
        <v>#N/A</v>
      </c>
      <c r="K87" s="214" t="e">
        <f>VLOOKUP($A87,EH!$D$3:$K$52,COLUMN(K85)-COLUMN($E$2),0)</f>
        <v>#N/A</v>
      </c>
      <c r="L87" t="e">
        <f>VLOOKUP($A87,EH!$D$3:$K$52,COLUMN(L85)-COLUMN($E$2),0)</f>
        <v>#N/A</v>
      </c>
      <c r="M87" s="215" t="e">
        <f>VLOOKUP($A87,EH!$D$3:$K$52,COLUMN(M85)-COLUMN($E$2),0)</f>
        <v>#N/A</v>
      </c>
    </row>
    <row r="88" spans="1:13">
      <c r="A88" t="s">
        <v>769</v>
      </c>
      <c r="B88" s="214">
        <v>96</v>
      </c>
      <c r="D88" s="215">
        <v>12</v>
      </c>
      <c r="F88">
        <v>48.65</v>
      </c>
      <c r="G88">
        <v>13.55</v>
      </c>
      <c r="H88" s="218" t="e">
        <f>VLOOKUP($A88,EH!$D$3:$K$52,COLUMN(H86)-COLUMN($E$2),0)</f>
        <v>#N/A</v>
      </c>
      <c r="I88" t="e">
        <f>VLOOKUP($A88,EH!$D$3:$K$52,COLUMN(I86)-COLUMN($E$2),0)</f>
        <v>#N/A</v>
      </c>
      <c r="J88" s="215" t="e">
        <f>VLOOKUP($A88,EH!$D$3:$K$52,COLUMN(J86)-COLUMN($E$2),0)</f>
        <v>#N/A</v>
      </c>
      <c r="K88" s="214" t="e">
        <f>VLOOKUP($A88,EH!$D$3:$K$52,COLUMN(K86)-COLUMN($E$2),0)</f>
        <v>#N/A</v>
      </c>
      <c r="L88" t="e">
        <f>VLOOKUP($A88,EH!$D$3:$K$52,COLUMN(L86)-COLUMN($E$2),0)</f>
        <v>#N/A</v>
      </c>
      <c r="M88" s="215" t="e">
        <f>VLOOKUP($A88,EH!$D$3:$K$52,COLUMN(M86)-COLUMN($E$2),0)</f>
        <v>#N/A</v>
      </c>
    </row>
    <row r="89" spans="1:13">
      <c r="A89" t="s">
        <v>1899</v>
      </c>
      <c r="B89" s="214">
        <v>96</v>
      </c>
      <c r="D89" s="215">
        <v>12</v>
      </c>
      <c r="F89">
        <v>48.65</v>
      </c>
      <c r="G89">
        <v>13.55</v>
      </c>
      <c r="H89" s="218" t="e">
        <f>VLOOKUP($A89,EH!$D$3:$K$52,COLUMN(H87)-COLUMN($E$2),0)</f>
        <v>#N/A</v>
      </c>
      <c r="I89" t="e">
        <f>VLOOKUP($A89,EH!$D$3:$K$52,COLUMN(I87)-COLUMN($E$2),0)</f>
        <v>#N/A</v>
      </c>
      <c r="J89" s="215" t="e">
        <f>VLOOKUP($A89,EH!$D$3:$K$52,COLUMN(J87)-COLUMN($E$2),0)</f>
        <v>#N/A</v>
      </c>
      <c r="K89" s="214" t="e">
        <f>VLOOKUP($A89,EH!$D$3:$K$52,COLUMN(K87)-COLUMN($E$2),0)</f>
        <v>#N/A</v>
      </c>
      <c r="L89" t="e">
        <f>VLOOKUP($A89,EH!$D$3:$K$52,COLUMN(L87)-COLUMN($E$2),0)</f>
        <v>#N/A</v>
      </c>
      <c r="M89" s="215" t="e">
        <f>VLOOKUP($A89,EH!$D$3:$K$52,COLUMN(M87)-COLUMN($E$2),0)</f>
        <v>#N/A</v>
      </c>
    </row>
    <row r="90" spans="1:13">
      <c r="A90" t="s">
        <v>1840</v>
      </c>
      <c r="B90" s="214">
        <v>96</v>
      </c>
      <c r="D90" s="215">
        <v>12</v>
      </c>
      <c r="F90">
        <v>38.25</v>
      </c>
      <c r="G90">
        <v>11.2</v>
      </c>
      <c r="H90" s="218" t="e">
        <f>VLOOKUP($A90,EH!$D$3:$K$52,COLUMN(H88)-COLUMN($E$2),0)</f>
        <v>#N/A</v>
      </c>
      <c r="I90" t="e">
        <f>VLOOKUP($A90,EH!$D$3:$K$52,COLUMN(I88)-COLUMN($E$2),0)</f>
        <v>#N/A</v>
      </c>
      <c r="J90" s="215" t="e">
        <f>VLOOKUP($A90,EH!$D$3:$K$52,COLUMN(J88)-COLUMN($E$2),0)</f>
        <v>#N/A</v>
      </c>
      <c r="K90" s="214" t="e">
        <f>VLOOKUP($A90,EH!$D$3:$K$52,COLUMN(K88)-COLUMN($E$2),0)</f>
        <v>#N/A</v>
      </c>
      <c r="L90" t="e">
        <f>VLOOKUP($A90,EH!$D$3:$K$52,COLUMN(L88)-COLUMN($E$2),0)</f>
        <v>#N/A</v>
      </c>
      <c r="M90" s="215" t="e">
        <f>VLOOKUP($A90,EH!$D$3:$K$52,COLUMN(M88)-COLUMN($E$2),0)</f>
        <v>#N/A</v>
      </c>
    </row>
    <row r="91" spans="1:13">
      <c r="A91" t="s">
        <v>1912</v>
      </c>
      <c r="B91" s="214">
        <v>92</v>
      </c>
      <c r="D91" s="215">
        <v>12</v>
      </c>
      <c r="F91">
        <v>38.25</v>
      </c>
      <c r="G91">
        <v>11.2</v>
      </c>
      <c r="H91" s="218" t="e">
        <f>VLOOKUP($A91,EH!$D$3:$K$52,COLUMN(H89)-COLUMN($E$2),0)</f>
        <v>#N/A</v>
      </c>
      <c r="I91" t="e">
        <f>VLOOKUP($A91,EH!$D$3:$K$52,COLUMN(I89)-COLUMN($E$2),0)</f>
        <v>#N/A</v>
      </c>
      <c r="J91" s="215" t="e">
        <f>VLOOKUP($A91,EH!$D$3:$K$52,COLUMN(J89)-COLUMN($E$2),0)</f>
        <v>#N/A</v>
      </c>
      <c r="K91" s="214" t="e">
        <f>VLOOKUP($A91,EH!$D$3:$K$52,COLUMN(K89)-COLUMN($E$2),0)</f>
        <v>#N/A</v>
      </c>
      <c r="L91" t="e">
        <f>VLOOKUP($A91,EH!$D$3:$K$52,COLUMN(L89)-COLUMN($E$2),0)</f>
        <v>#N/A</v>
      </c>
      <c r="M91" s="215" t="e">
        <f>VLOOKUP($A91,EH!$D$3:$K$52,COLUMN(M89)-COLUMN($E$2),0)</f>
        <v>#N/A</v>
      </c>
    </row>
    <row r="92" spans="1:13">
      <c r="A92" t="s">
        <v>1855</v>
      </c>
      <c r="B92" s="214">
        <v>130</v>
      </c>
      <c r="D92" s="215">
        <v>20</v>
      </c>
      <c r="F92">
        <v>34.049999999999997</v>
      </c>
      <c r="G92">
        <v>8.1999999999999993</v>
      </c>
      <c r="H92" s="218" t="e">
        <f>VLOOKUP($A92,EH!$D$3:$K$52,COLUMN(H90)-COLUMN($E$2),0)</f>
        <v>#N/A</v>
      </c>
      <c r="I92" t="e">
        <f>VLOOKUP($A92,EH!$D$3:$K$52,COLUMN(I90)-COLUMN($E$2),0)</f>
        <v>#N/A</v>
      </c>
      <c r="J92" s="215" t="e">
        <f>VLOOKUP($A92,EH!$D$3:$K$52,COLUMN(J90)-COLUMN($E$2),0)</f>
        <v>#N/A</v>
      </c>
      <c r="K92" s="214" t="e">
        <f>VLOOKUP($A92,EH!$D$3:$K$52,COLUMN(K90)-COLUMN($E$2),0)</f>
        <v>#N/A</v>
      </c>
      <c r="L92" t="e">
        <f>VLOOKUP($A92,EH!$D$3:$K$52,COLUMN(L90)-COLUMN($E$2),0)</f>
        <v>#N/A</v>
      </c>
      <c r="M92" s="215" t="e">
        <f>VLOOKUP($A92,EH!$D$3:$K$52,COLUMN(M90)-COLUMN($E$2),0)</f>
        <v>#N/A</v>
      </c>
    </row>
    <row r="93" spans="1:13">
      <c r="A93" t="s">
        <v>767</v>
      </c>
      <c r="B93" s="214">
        <v>425</v>
      </c>
      <c r="D93" s="215">
        <v>60</v>
      </c>
      <c r="E93" s="214">
        <v>0.1</v>
      </c>
      <c r="F93">
        <v>145.75</v>
      </c>
      <c r="G93">
        <v>29.65</v>
      </c>
      <c r="H93" s="218" t="e">
        <f>VLOOKUP($A93,EH!$D$3:$K$52,COLUMN(H91)-COLUMN($E$2),0)</f>
        <v>#N/A</v>
      </c>
      <c r="I93" t="e">
        <f>VLOOKUP($A93,EH!$D$3:$K$52,COLUMN(I91)-COLUMN($E$2),0)</f>
        <v>#N/A</v>
      </c>
      <c r="J93" s="215" t="e">
        <f>VLOOKUP($A93,EH!$D$3:$K$52,COLUMN(J91)-COLUMN($E$2),0)</f>
        <v>#N/A</v>
      </c>
      <c r="K93" s="214" t="e">
        <f>VLOOKUP($A93,EH!$D$3:$K$52,COLUMN(K91)-COLUMN($E$2),0)</f>
        <v>#N/A</v>
      </c>
      <c r="L93" t="e">
        <f>VLOOKUP($A93,EH!$D$3:$K$52,COLUMN(L91)-COLUMN($E$2),0)</f>
        <v>#N/A</v>
      </c>
      <c r="M93" s="215" t="e">
        <f>VLOOKUP($A93,EH!$D$3:$K$52,COLUMN(M91)-COLUMN($E$2),0)</f>
        <v>#N/A</v>
      </c>
    </row>
    <row r="94" spans="1:13">
      <c r="A94" t="s">
        <v>768</v>
      </c>
      <c r="B94" s="214">
        <v>425</v>
      </c>
      <c r="D94" s="215">
        <v>60</v>
      </c>
      <c r="E94" s="214">
        <v>0.1</v>
      </c>
      <c r="F94">
        <v>145.75</v>
      </c>
      <c r="G94">
        <v>29.65</v>
      </c>
      <c r="H94" s="218" t="e">
        <f>VLOOKUP($A94,EH!$D$3:$K$52,COLUMN(H92)-COLUMN($E$2),0)</f>
        <v>#N/A</v>
      </c>
      <c r="I94" t="e">
        <f>VLOOKUP($A94,EH!$D$3:$K$52,COLUMN(I92)-COLUMN($E$2),0)</f>
        <v>#N/A</v>
      </c>
      <c r="J94" s="215" t="e">
        <f>VLOOKUP($A94,EH!$D$3:$K$52,COLUMN(J92)-COLUMN($E$2),0)</f>
        <v>#N/A</v>
      </c>
      <c r="K94" s="214" t="e">
        <f>VLOOKUP($A94,EH!$D$3:$K$52,COLUMN(K92)-COLUMN($E$2),0)</f>
        <v>#N/A</v>
      </c>
      <c r="L94" t="e">
        <f>VLOOKUP($A94,EH!$D$3:$K$52,COLUMN(L92)-COLUMN($E$2),0)</f>
        <v>#N/A</v>
      </c>
      <c r="M94" s="215" t="e">
        <f>VLOOKUP($A94,EH!$D$3:$K$52,COLUMN(M92)-COLUMN($E$2),0)</f>
        <v>#N/A</v>
      </c>
    </row>
    <row r="95" spans="1:13">
      <c r="A95" t="s">
        <v>1919</v>
      </c>
      <c r="B95" s="214">
        <v>425</v>
      </c>
      <c r="D95" s="215">
        <v>60</v>
      </c>
      <c r="E95" s="214">
        <v>0.1</v>
      </c>
      <c r="F95">
        <v>146.5</v>
      </c>
      <c r="G95">
        <v>29.65</v>
      </c>
      <c r="H95" s="218" t="e">
        <f>VLOOKUP($A95,EH!$D$3:$K$52,COLUMN(H93)-COLUMN($E$2),0)</f>
        <v>#N/A</v>
      </c>
      <c r="I95" t="e">
        <f>VLOOKUP($A95,EH!$D$3:$K$52,COLUMN(I93)-COLUMN($E$2),0)</f>
        <v>#N/A</v>
      </c>
      <c r="J95" s="215" t="e">
        <f>VLOOKUP($A95,EH!$D$3:$K$52,COLUMN(J93)-COLUMN($E$2),0)</f>
        <v>#N/A</v>
      </c>
      <c r="K95" s="214" t="e">
        <f>VLOOKUP($A95,EH!$D$3:$K$52,COLUMN(K93)-COLUMN($E$2),0)</f>
        <v>#N/A</v>
      </c>
      <c r="L95" t="e">
        <f>VLOOKUP($A95,EH!$D$3:$K$52,COLUMN(L93)-COLUMN($E$2),0)</f>
        <v>#N/A</v>
      </c>
      <c r="M95" s="215" t="e">
        <f>VLOOKUP($A95,EH!$D$3:$K$52,COLUMN(M93)-COLUMN($E$2),0)</f>
        <v>#N/A</v>
      </c>
    </row>
    <row r="96" spans="1:13">
      <c r="A96" t="s">
        <v>1920</v>
      </c>
      <c r="B96" s="214">
        <v>425</v>
      </c>
      <c r="D96" s="215">
        <v>60</v>
      </c>
      <c r="E96" s="214">
        <v>0.1</v>
      </c>
      <c r="F96">
        <v>146.5</v>
      </c>
      <c r="G96">
        <v>29.65</v>
      </c>
      <c r="H96" s="218" t="e">
        <f>VLOOKUP($A96,EH!$D$3:$K$52,COLUMN(H94)-COLUMN($E$2),0)</f>
        <v>#N/A</v>
      </c>
      <c r="I96" t="e">
        <f>VLOOKUP($A96,EH!$D$3:$K$52,COLUMN(I94)-COLUMN($E$2),0)</f>
        <v>#N/A</v>
      </c>
      <c r="J96" s="215" t="e">
        <f>VLOOKUP($A96,EH!$D$3:$K$52,COLUMN(J94)-COLUMN($E$2),0)</f>
        <v>#N/A</v>
      </c>
      <c r="K96" s="214" t="e">
        <f>VLOOKUP($A96,EH!$D$3:$K$52,COLUMN(K94)-COLUMN($E$2),0)</f>
        <v>#N/A</v>
      </c>
      <c r="L96" t="e">
        <f>VLOOKUP($A96,EH!$D$3:$K$52,COLUMN(L94)-COLUMN($E$2),0)</f>
        <v>#N/A</v>
      </c>
      <c r="M96" s="215" t="e">
        <f>VLOOKUP($A96,EH!$D$3:$K$52,COLUMN(M94)-COLUMN($E$2),0)</f>
        <v>#N/A</v>
      </c>
    </row>
    <row r="97" spans="1:13">
      <c r="A97" t="s">
        <v>1921</v>
      </c>
      <c r="B97" s="214">
        <v>425</v>
      </c>
      <c r="D97" s="215">
        <v>60</v>
      </c>
      <c r="E97" s="214">
        <v>0.1</v>
      </c>
      <c r="F97">
        <v>145.75</v>
      </c>
      <c r="G97">
        <v>29.65</v>
      </c>
      <c r="H97" s="218" t="e">
        <f>VLOOKUP($A97,EH!$D$3:$K$52,COLUMN(H95)-COLUMN($E$2),0)</f>
        <v>#N/A</v>
      </c>
      <c r="I97" t="e">
        <f>VLOOKUP($A97,EH!$D$3:$K$52,COLUMN(I95)-COLUMN($E$2),0)</f>
        <v>#N/A</v>
      </c>
      <c r="J97" s="215" t="e">
        <f>VLOOKUP($A97,EH!$D$3:$K$52,COLUMN(J95)-COLUMN($E$2),0)</f>
        <v>#N/A</v>
      </c>
      <c r="K97" s="214" t="e">
        <f>VLOOKUP($A97,EH!$D$3:$K$52,COLUMN(K95)-COLUMN($E$2),0)</f>
        <v>#N/A</v>
      </c>
      <c r="L97" t="e">
        <f>VLOOKUP($A97,EH!$D$3:$K$52,COLUMN(L95)-COLUMN($E$2),0)</f>
        <v>#N/A</v>
      </c>
      <c r="M97" s="215" t="e">
        <f>VLOOKUP($A97,EH!$D$3:$K$52,COLUMN(M95)-COLUMN($E$2),0)</f>
        <v>#N/A</v>
      </c>
    </row>
    <row r="98" spans="1:13">
      <c r="A98" t="s">
        <v>1922</v>
      </c>
      <c r="B98" s="214">
        <v>425</v>
      </c>
      <c r="D98" s="215">
        <v>60</v>
      </c>
      <c r="E98" s="214">
        <v>0.1</v>
      </c>
      <c r="F98">
        <v>145.75</v>
      </c>
      <c r="G98">
        <v>29.65</v>
      </c>
      <c r="H98" s="218" t="e">
        <f>VLOOKUP($A98,EH!$D$3:$K$52,COLUMN(H96)-COLUMN($E$2),0)</f>
        <v>#N/A</v>
      </c>
      <c r="I98" t="e">
        <f>VLOOKUP($A98,EH!$D$3:$K$52,COLUMN(I96)-COLUMN($E$2),0)</f>
        <v>#N/A</v>
      </c>
      <c r="J98" s="215" t="e">
        <f>VLOOKUP($A98,EH!$D$3:$K$52,COLUMN(J96)-COLUMN($E$2),0)</f>
        <v>#N/A</v>
      </c>
      <c r="K98" s="214" t="e">
        <f>VLOOKUP($A98,EH!$D$3:$K$52,COLUMN(K96)-COLUMN($E$2),0)</f>
        <v>#N/A</v>
      </c>
      <c r="L98" t="e">
        <f>VLOOKUP($A98,EH!$D$3:$K$52,COLUMN(L96)-COLUMN($E$2),0)</f>
        <v>#N/A</v>
      </c>
      <c r="M98" s="215" t="e">
        <f>VLOOKUP($A98,EH!$D$3:$K$52,COLUMN(M96)-COLUMN($E$2),0)</f>
        <v>#N/A</v>
      </c>
    </row>
    <row r="99" spans="1:13">
      <c r="A99" t="s">
        <v>1992</v>
      </c>
      <c r="B99" s="214">
        <v>430</v>
      </c>
      <c r="D99" s="215">
        <v>60</v>
      </c>
      <c r="E99" s="214">
        <v>0.1</v>
      </c>
      <c r="F99">
        <v>160.9</v>
      </c>
      <c r="G99">
        <v>33.75</v>
      </c>
      <c r="H99" s="218" t="e">
        <f>VLOOKUP($A99,EH!$D$3:$K$52,COLUMN(H97)-COLUMN($E$2),0)</f>
        <v>#N/A</v>
      </c>
      <c r="I99" t="e">
        <f>VLOOKUP($A99,EH!$D$3:$K$52,COLUMN(I97)-COLUMN($E$2),0)</f>
        <v>#N/A</v>
      </c>
      <c r="J99" s="215" t="e">
        <f>VLOOKUP($A99,EH!$D$3:$K$52,COLUMN(J97)-COLUMN($E$2),0)</f>
        <v>#N/A</v>
      </c>
      <c r="K99" s="214" t="e">
        <f>VLOOKUP($A99,EH!$D$3:$K$52,COLUMN(K97)-COLUMN($E$2),0)</f>
        <v>#N/A</v>
      </c>
      <c r="L99" t="e">
        <f>VLOOKUP($A99,EH!$D$3:$K$52,COLUMN(L97)-COLUMN($E$2),0)</f>
        <v>#N/A</v>
      </c>
      <c r="M99" s="215" t="e">
        <f>VLOOKUP($A99,EH!$D$3:$K$52,COLUMN(M97)-COLUMN($E$2),0)</f>
        <v>#N/A</v>
      </c>
    </row>
    <row r="100" spans="1:13">
      <c r="A100" t="s">
        <v>1993</v>
      </c>
      <c r="B100" s="214">
        <v>425</v>
      </c>
      <c r="D100" s="215">
        <v>60</v>
      </c>
      <c r="E100" s="214">
        <v>0.1</v>
      </c>
      <c r="F100">
        <v>142.75</v>
      </c>
      <c r="G100">
        <v>29.9</v>
      </c>
      <c r="H100" s="218" t="e">
        <f>VLOOKUP($A100,EH!$D$3:$K$52,COLUMN(H98)-COLUMN($E$2),0)</f>
        <v>#N/A</v>
      </c>
      <c r="I100" t="e">
        <f>VLOOKUP($A100,EH!$D$3:$K$52,COLUMN(I98)-COLUMN($E$2),0)</f>
        <v>#N/A</v>
      </c>
      <c r="J100" s="215" t="e">
        <f>VLOOKUP($A100,EH!$D$3:$K$52,COLUMN(J98)-COLUMN($E$2),0)</f>
        <v>#N/A</v>
      </c>
      <c r="K100" s="214" t="e">
        <f>VLOOKUP($A100,EH!$D$3:$K$52,COLUMN(K98)-COLUMN($E$2),0)</f>
        <v>#N/A</v>
      </c>
      <c r="L100" t="e">
        <f>VLOOKUP($A100,EH!$D$3:$K$52,COLUMN(L98)-COLUMN($E$2),0)</f>
        <v>#N/A</v>
      </c>
      <c r="M100" s="215" t="e">
        <f>VLOOKUP($A100,EH!$D$3:$K$52,COLUMN(M98)-COLUMN($E$2),0)</f>
        <v>#N/A</v>
      </c>
    </row>
    <row r="101" spans="1:13">
      <c r="A101" t="s">
        <v>1994</v>
      </c>
      <c r="B101" s="214">
        <v>425</v>
      </c>
      <c r="D101" s="215">
        <v>60</v>
      </c>
      <c r="E101" s="214">
        <v>0.1</v>
      </c>
      <c r="F101">
        <v>144.75</v>
      </c>
      <c r="G101">
        <v>29.9</v>
      </c>
      <c r="H101" s="218" t="e">
        <f>VLOOKUP($A101,EH!$D$3:$K$52,COLUMN(H99)-COLUMN($E$2),0)</f>
        <v>#N/A</v>
      </c>
      <c r="I101" t="e">
        <f>VLOOKUP($A101,EH!$D$3:$K$52,COLUMN(I99)-COLUMN($E$2),0)</f>
        <v>#N/A</v>
      </c>
      <c r="J101" s="215" t="e">
        <f>VLOOKUP($A101,EH!$D$3:$K$52,COLUMN(J99)-COLUMN($E$2),0)</f>
        <v>#N/A</v>
      </c>
      <c r="K101" s="214" t="e">
        <f>VLOOKUP($A101,EH!$D$3:$K$52,COLUMN(K99)-COLUMN($E$2),0)</f>
        <v>#N/A</v>
      </c>
      <c r="L101" t="e">
        <f>VLOOKUP($A101,EH!$D$3:$K$52,COLUMN(L99)-COLUMN($E$2),0)</f>
        <v>#N/A</v>
      </c>
      <c r="M101" s="215" t="e">
        <f>VLOOKUP($A101,EH!$D$3:$K$52,COLUMN(M99)-COLUMN($E$2),0)</f>
        <v>#N/A</v>
      </c>
    </row>
    <row r="102" spans="1:13">
      <c r="A102" t="s">
        <v>1786</v>
      </c>
      <c r="B102" s="214">
        <v>41</v>
      </c>
      <c r="D102" s="215">
        <v>4</v>
      </c>
      <c r="H102" s="218" t="e">
        <f>VLOOKUP($A102,EH!$D$3:$K$52,COLUMN(H100)-COLUMN($E$2),0)</f>
        <v>#N/A</v>
      </c>
      <c r="I102" t="e">
        <f>VLOOKUP($A102,EH!$D$3:$K$52,COLUMN(I100)-COLUMN($E$2),0)</f>
        <v>#N/A</v>
      </c>
      <c r="J102" s="215" t="e">
        <f>VLOOKUP($A102,EH!$D$3:$K$52,COLUMN(J100)-COLUMN($E$2),0)</f>
        <v>#N/A</v>
      </c>
      <c r="K102" s="214" t="e">
        <f>VLOOKUP($A102,EH!$D$3:$K$52,COLUMN(K100)-COLUMN($E$2),0)</f>
        <v>#N/A</v>
      </c>
      <c r="L102" t="e">
        <f>VLOOKUP($A102,EH!$D$3:$K$52,COLUMN(L100)-COLUMN($E$2),0)</f>
        <v>#N/A</v>
      </c>
      <c r="M102" s="215" t="e">
        <f>VLOOKUP($A102,EH!$D$3:$K$52,COLUMN(M100)-COLUMN($E$2),0)</f>
        <v>#N/A</v>
      </c>
    </row>
    <row r="103" spans="1:13">
      <c r="A103" t="s">
        <v>1849</v>
      </c>
      <c r="B103" s="214">
        <v>530</v>
      </c>
      <c r="D103" s="215">
        <v>60</v>
      </c>
      <c r="E103" s="214">
        <v>0.1</v>
      </c>
      <c r="F103">
        <v>166.04</v>
      </c>
      <c r="G103">
        <v>38.950000000000003</v>
      </c>
      <c r="H103" s="218" t="e">
        <f>VLOOKUP($A103,EH!$D$3:$K$52,COLUMN(H101)-COLUMN($E$2),0)</f>
        <v>#N/A</v>
      </c>
      <c r="I103" t="e">
        <f>VLOOKUP($A103,EH!$D$3:$K$52,COLUMN(I101)-COLUMN($E$2),0)</f>
        <v>#N/A</v>
      </c>
      <c r="J103" s="215" t="e">
        <f>VLOOKUP($A103,EH!$D$3:$K$52,COLUMN(J101)-COLUMN($E$2),0)</f>
        <v>#N/A</v>
      </c>
      <c r="K103" s="214" t="e">
        <f>VLOOKUP($A103,EH!$D$3:$K$52,COLUMN(K101)-COLUMN($E$2),0)</f>
        <v>#N/A</v>
      </c>
      <c r="L103" t="e">
        <f>VLOOKUP($A103,EH!$D$3:$K$52,COLUMN(L101)-COLUMN($E$2),0)</f>
        <v>#N/A</v>
      </c>
      <c r="M103" s="215" t="e">
        <f>VLOOKUP($A103,EH!$D$3:$K$52,COLUMN(M101)-COLUMN($E$2),0)</f>
        <v>#N/A</v>
      </c>
    </row>
    <row r="104" spans="1:13">
      <c r="A104" t="s">
        <v>1962</v>
      </c>
      <c r="B104" s="214">
        <v>520</v>
      </c>
      <c r="D104" s="215">
        <v>60</v>
      </c>
      <c r="E104" s="214">
        <v>0.1</v>
      </c>
      <c r="F104">
        <v>147.69</v>
      </c>
      <c r="G104">
        <v>23.4</v>
      </c>
      <c r="H104" s="218" t="e">
        <f>VLOOKUP($A104,EH!$D$3:$K$52,COLUMN(H102)-COLUMN($E$2),0)</f>
        <v>#N/A</v>
      </c>
      <c r="I104" t="e">
        <f>VLOOKUP($A104,EH!$D$3:$K$52,COLUMN(I102)-COLUMN($E$2),0)</f>
        <v>#N/A</v>
      </c>
      <c r="J104" s="215" t="e">
        <f>VLOOKUP($A104,EH!$D$3:$K$52,COLUMN(J102)-COLUMN($E$2),0)</f>
        <v>#N/A</v>
      </c>
      <c r="K104" s="214" t="e">
        <f>VLOOKUP($A104,EH!$D$3:$K$52,COLUMN(K102)-COLUMN($E$2),0)</f>
        <v>#N/A</v>
      </c>
      <c r="L104" t="e">
        <f>VLOOKUP($A104,EH!$D$3:$K$52,COLUMN(L102)-COLUMN($E$2),0)</f>
        <v>#N/A</v>
      </c>
      <c r="M104" s="215" t="e">
        <f>VLOOKUP($A104,EH!$D$3:$K$52,COLUMN(M102)-COLUMN($E$2),0)</f>
        <v>#N/A</v>
      </c>
    </row>
    <row r="105" spans="1:13">
      <c r="A105" t="s">
        <v>1967</v>
      </c>
      <c r="B105" s="214">
        <v>520</v>
      </c>
      <c r="D105" s="215">
        <v>60</v>
      </c>
      <c r="E105" s="214">
        <v>0.1</v>
      </c>
      <c r="F105">
        <v>108.34</v>
      </c>
      <c r="G105">
        <v>17.900000030000001</v>
      </c>
      <c r="H105" s="218" t="e">
        <f>VLOOKUP($A105,EH!$D$3:$K$52,COLUMN(H103)-COLUMN($E$2),0)</f>
        <v>#N/A</v>
      </c>
      <c r="I105" t="e">
        <f>VLOOKUP($A105,EH!$D$3:$K$52,COLUMN(I103)-COLUMN($E$2),0)</f>
        <v>#N/A</v>
      </c>
      <c r="J105" s="215" t="e">
        <f>VLOOKUP($A105,EH!$D$3:$K$52,COLUMN(J103)-COLUMN($E$2),0)</f>
        <v>#N/A</v>
      </c>
      <c r="K105" s="214" t="e">
        <f>VLOOKUP($A105,EH!$D$3:$K$52,COLUMN(K103)-COLUMN($E$2),0)</f>
        <v>#N/A</v>
      </c>
      <c r="L105" t="e">
        <f>VLOOKUP($A105,EH!$D$3:$K$52,COLUMN(L103)-COLUMN($E$2),0)</f>
        <v>#N/A</v>
      </c>
      <c r="M105" s="215" t="e">
        <f>VLOOKUP($A105,EH!$D$3:$K$52,COLUMN(M103)-COLUMN($E$2),0)</f>
        <v>#N/A</v>
      </c>
    </row>
    <row r="106" spans="1:13">
      <c r="A106" t="s">
        <v>1883</v>
      </c>
      <c r="B106" s="214">
        <v>800</v>
      </c>
      <c r="D106" s="215">
        <v>85</v>
      </c>
      <c r="E106" s="214">
        <v>0.1</v>
      </c>
      <c r="F106">
        <v>327.60000000000002</v>
      </c>
      <c r="G106">
        <v>73</v>
      </c>
      <c r="H106" s="218" t="e">
        <f>VLOOKUP($A106,EH!$D$3:$K$52,COLUMN(H104)-COLUMN($E$2),0)</f>
        <v>#N/A</v>
      </c>
      <c r="I106" t="e">
        <f>VLOOKUP($A106,EH!$D$3:$K$52,COLUMN(I104)-COLUMN($E$2),0)</f>
        <v>#N/A</v>
      </c>
      <c r="J106" s="215" t="e">
        <f>VLOOKUP($A106,EH!$D$3:$K$52,COLUMN(J104)-COLUMN($E$2),0)</f>
        <v>#N/A</v>
      </c>
      <c r="K106" s="214" t="e">
        <f>VLOOKUP($A106,EH!$D$3:$K$52,COLUMN(K104)-COLUMN($E$2),0)</f>
        <v>#N/A</v>
      </c>
      <c r="L106" t="e">
        <f>VLOOKUP($A106,EH!$D$3:$K$52,COLUMN(L104)-COLUMN($E$2),0)</f>
        <v>#N/A</v>
      </c>
      <c r="M106" s="215" t="e">
        <f>VLOOKUP($A106,EH!$D$3:$K$52,COLUMN(M104)-COLUMN($E$2),0)</f>
        <v>#N/A</v>
      </c>
    </row>
    <row r="107" spans="1:13">
      <c r="A107" t="s">
        <v>1981</v>
      </c>
      <c r="B107" s="214">
        <v>545</v>
      </c>
      <c r="D107" s="215">
        <v>65</v>
      </c>
      <c r="E107" s="214">
        <v>0.1</v>
      </c>
      <c r="F107">
        <v>151.34</v>
      </c>
      <c r="G107">
        <v>34.28</v>
      </c>
      <c r="H107" s="218" t="e">
        <f>VLOOKUP($A107,EH!$D$3:$K$52,COLUMN(H105)-COLUMN($E$2),0)</f>
        <v>#N/A</v>
      </c>
      <c r="I107" t="e">
        <f>VLOOKUP($A107,EH!$D$3:$K$52,COLUMN(I105)-COLUMN($E$2),0)</f>
        <v>#N/A</v>
      </c>
      <c r="J107" s="215" t="e">
        <f>VLOOKUP($A107,EH!$D$3:$K$52,COLUMN(J105)-COLUMN($E$2),0)</f>
        <v>#N/A</v>
      </c>
      <c r="K107" s="214" t="e">
        <f>VLOOKUP($A107,EH!$D$3:$K$52,COLUMN(K105)-COLUMN($E$2),0)</f>
        <v>#N/A</v>
      </c>
      <c r="L107" t="e">
        <f>VLOOKUP($A107,EH!$D$3:$K$52,COLUMN(L105)-COLUMN($E$2),0)</f>
        <v>#N/A</v>
      </c>
      <c r="M107" s="215" t="e">
        <f>VLOOKUP($A107,EH!$D$3:$K$52,COLUMN(M105)-COLUMN($E$2),0)</f>
        <v>#N/A</v>
      </c>
    </row>
    <row r="108" spans="1:13">
      <c r="A108" t="s">
        <v>1980</v>
      </c>
      <c r="B108" s="214">
        <v>695</v>
      </c>
      <c r="D108" s="215">
        <v>80</v>
      </c>
      <c r="E108" s="214">
        <v>0.1</v>
      </c>
      <c r="F108">
        <v>167.45</v>
      </c>
      <c r="G108">
        <v>22.2</v>
      </c>
      <c r="H108" s="218" t="e">
        <f>VLOOKUP($A108,EH!$D$3:$K$52,COLUMN(H106)-COLUMN($E$2),0)</f>
        <v>#N/A</v>
      </c>
      <c r="I108" t="e">
        <f>VLOOKUP($A108,EH!$D$3:$K$52,COLUMN(I106)-COLUMN($E$2),0)</f>
        <v>#N/A</v>
      </c>
      <c r="J108" s="215" t="e">
        <f>VLOOKUP($A108,EH!$D$3:$K$52,COLUMN(J106)-COLUMN($E$2),0)</f>
        <v>#N/A</v>
      </c>
      <c r="K108" s="214" t="e">
        <f>VLOOKUP($A108,EH!$D$3:$K$52,COLUMN(K106)-COLUMN($E$2),0)</f>
        <v>#N/A</v>
      </c>
      <c r="L108" t="e">
        <f>VLOOKUP($A108,EH!$D$3:$K$52,COLUMN(L106)-COLUMN($E$2),0)</f>
        <v>#N/A</v>
      </c>
      <c r="M108" s="215" t="e">
        <f>VLOOKUP($A108,EH!$D$3:$K$52,COLUMN(M106)-COLUMN($E$2),0)</f>
        <v>#N/A</v>
      </c>
    </row>
    <row r="109" spans="1:13">
      <c r="A109" t="s">
        <v>90</v>
      </c>
      <c r="B109" s="214">
        <v>720</v>
      </c>
      <c r="D109" s="215">
        <v>63</v>
      </c>
      <c r="F109">
        <v>156.6</v>
      </c>
      <c r="G109">
        <v>24.12</v>
      </c>
      <c r="H109" s="218" t="e">
        <f>VLOOKUP($A109,EH!$D$3:$K$52,COLUMN(H107)-COLUMN($E$2),0)</f>
        <v>#N/A</v>
      </c>
      <c r="I109" t="e">
        <f>VLOOKUP($A109,EH!$D$3:$K$52,COLUMN(I107)-COLUMN($E$2),0)</f>
        <v>#N/A</v>
      </c>
      <c r="J109" s="215" t="e">
        <f>VLOOKUP($A109,EH!$D$3:$K$52,COLUMN(J107)-COLUMN($E$2),0)</f>
        <v>#N/A</v>
      </c>
      <c r="K109" s="214" t="e">
        <f>VLOOKUP($A109,EH!$D$3:$K$52,COLUMN(K107)-COLUMN($E$2),0)</f>
        <v>#N/A</v>
      </c>
      <c r="L109" t="e">
        <f>VLOOKUP($A109,EH!$D$3:$K$52,COLUMN(L107)-COLUMN($E$2),0)</f>
        <v>#N/A</v>
      </c>
      <c r="M109" s="215" t="e">
        <f>VLOOKUP($A109,EH!$D$3:$K$52,COLUMN(M107)-COLUMN($E$2),0)</f>
        <v>#N/A</v>
      </c>
    </row>
    <row r="110" spans="1:13">
      <c r="A110" t="s">
        <v>89</v>
      </c>
      <c r="B110" s="214">
        <v>720</v>
      </c>
      <c r="D110" s="215">
        <v>63</v>
      </c>
      <c r="F110">
        <v>182</v>
      </c>
      <c r="G110">
        <v>24.09</v>
      </c>
      <c r="H110" s="218" t="e">
        <f>VLOOKUP($A110,EH!$D$3:$K$52,COLUMN(H108)-COLUMN($E$2),0)</f>
        <v>#N/A</v>
      </c>
      <c r="I110" t="e">
        <f>VLOOKUP($A110,EH!$D$3:$K$52,COLUMN(I108)-COLUMN($E$2),0)</f>
        <v>#N/A</v>
      </c>
      <c r="J110" s="215" t="e">
        <f>VLOOKUP($A110,EH!$D$3:$K$52,COLUMN(J108)-COLUMN($E$2),0)</f>
        <v>#N/A</v>
      </c>
      <c r="K110" s="214" t="e">
        <f>VLOOKUP($A110,EH!$D$3:$K$52,COLUMN(K108)-COLUMN($E$2),0)</f>
        <v>#N/A</v>
      </c>
      <c r="L110" t="e">
        <f>VLOOKUP($A110,EH!$D$3:$K$52,COLUMN(L108)-COLUMN($E$2),0)</f>
        <v>#N/A</v>
      </c>
      <c r="M110" s="215" t="e">
        <f>VLOOKUP($A110,EH!$D$3:$K$52,COLUMN(M108)-COLUMN($E$2),0)</f>
        <v>#N/A</v>
      </c>
    </row>
    <row r="111" spans="1:13">
      <c r="A111" t="s">
        <v>1284</v>
      </c>
      <c r="B111" s="214">
        <v>550</v>
      </c>
      <c r="D111" s="215">
        <v>60</v>
      </c>
      <c r="E111" s="214">
        <v>0.1</v>
      </c>
      <c r="F111">
        <v>175.5</v>
      </c>
      <c r="G111">
        <v>37.6</v>
      </c>
      <c r="H111" s="218" t="e">
        <f>VLOOKUP($A111,EH!$D$3:$K$52,COLUMN(H109)-COLUMN($E$2),0)</f>
        <v>#N/A</v>
      </c>
      <c r="I111" t="e">
        <f>VLOOKUP($A111,EH!$D$3:$K$52,COLUMN(I109)-COLUMN($E$2),0)</f>
        <v>#N/A</v>
      </c>
      <c r="J111" s="215" t="e">
        <f>VLOOKUP($A111,EH!$D$3:$K$52,COLUMN(J109)-COLUMN($E$2),0)</f>
        <v>#N/A</v>
      </c>
      <c r="K111" s="214" t="e">
        <f>VLOOKUP($A111,EH!$D$3:$K$52,COLUMN(K109)-COLUMN($E$2),0)</f>
        <v>#N/A</v>
      </c>
      <c r="L111" t="e">
        <f>VLOOKUP($A111,EH!$D$3:$K$52,COLUMN(L109)-COLUMN($E$2),0)</f>
        <v>#N/A</v>
      </c>
      <c r="M111" s="215" t="e">
        <f>VLOOKUP($A111,EH!$D$3:$K$52,COLUMN(M109)-COLUMN($E$2),0)</f>
        <v>#N/A</v>
      </c>
    </row>
    <row r="112" spans="1:13">
      <c r="A112" t="s">
        <v>1416</v>
      </c>
      <c r="B112" s="214">
        <v>500</v>
      </c>
      <c r="D112" s="215">
        <v>55</v>
      </c>
      <c r="E112" s="214">
        <v>0.1</v>
      </c>
      <c r="F112">
        <v>162.80000000000001</v>
      </c>
      <c r="G112">
        <v>37.6</v>
      </c>
      <c r="H112" s="218" t="e">
        <f>VLOOKUP($A112,EH!$D$3:$K$52,COLUMN(H110)-COLUMN($E$2),0)</f>
        <v>#N/A</v>
      </c>
      <c r="I112" t="e">
        <f>VLOOKUP($A112,EH!$D$3:$K$52,COLUMN(I110)-COLUMN($E$2),0)</f>
        <v>#N/A</v>
      </c>
      <c r="J112" s="215" t="e">
        <f>VLOOKUP($A112,EH!$D$3:$K$52,COLUMN(J110)-COLUMN($E$2),0)</f>
        <v>#N/A</v>
      </c>
      <c r="K112" s="214" t="e">
        <f>VLOOKUP($A112,EH!$D$3:$K$52,COLUMN(K110)-COLUMN($E$2),0)</f>
        <v>#N/A</v>
      </c>
      <c r="L112" t="e">
        <f>VLOOKUP($A112,EH!$D$3:$K$52,COLUMN(L110)-COLUMN($E$2),0)</f>
        <v>#N/A</v>
      </c>
      <c r="M112" s="215" t="e">
        <f>VLOOKUP($A112,EH!$D$3:$K$52,COLUMN(M110)-COLUMN($E$2),0)</f>
        <v>#N/A</v>
      </c>
    </row>
    <row r="113" spans="1:13">
      <c r="A113" t="s">
        <v>1928</v>
      </c>
      <c r="B113" s="214">
        <v>530</v>
      </c>
      <c r="D113" s="215">
        <v>60</v>
      </c>
      <c r="E113" s="214">
        <v>0.1</v>
      </c>
      <c r="F113">
        <v>177.3</v>
      </c>
      <c r="G113">
        <v>39.549999999999997</v>
      </c>
      <c r="H113" s="218" t="e">
        <f>VLOOKUP($A113,EH!$D$3:$K$52,COLUMN(H111)-COLUMN($E$2),0)</f>
        <v>#N/A</v>
      </c>
      <c r="I113" t="e">
        <f>VLOOKUP($A113,EH!$D$3:$K$52,COLUMN(I111)-COLUMN($E$2),0)</f>
        <v>#N/A</v>
      </c>
      <c r="J113" s="215" t="e">
        <f>VLOOKUP($A113,EH!$D$3:$K$52,COLUMN(J111)-COLUMN($E$2),0)</f>
        <v>#N/A</v>
      </c>
      <c r="K113" s="214" t="e">
        <f>VLOOKUP($A113,EH!$D$3:$K$52,COLUMN(K111)-COLUMN($E$2),0)</f>
        <v>#N/A</v>
      </c>
      <c r="L113" t="e">
        <f>VLOOKUP($A113,EH!$D$3:$K$52,COLUMN(L111)-COLUMN($E$2),0)</f>
        <v>#N/A</v>
      </c>
      <c r="M113" s="215" t="e">
        <f>VLOOKUP($A113,EH!$D$3:$K$52,COLUMN(M111)-COLUMN($E$2),0)</f>
        <v>#N/A</v>
      </c>
    </row>
    <row r="114" spans="1:13">
      <c r="A114" t="s">
        <v>88</v>
      </c>
      <c r="B114" s="214">
        <v>400</v>
      </c>
      <c r="D114" s="215">
        <v>43</v>
      </c>
      <c r="F114">
        <v>90.75</v>
      </c>
      <c r="G114">
        <v>13.56</v>
      </c>
      <c r="H114" s="218" t="e">
        <f>VLOOKUP($A114,EH!$D$3:$K$52,COLUMN(H112)-COLUMN($E$2),0)</f>
        <v>#N/A</v>
      </c>
      <c r="I114" t="e">
        <f>VLOOKUP($A114,EH!$D$3:$K$52,COLUMN(I112)-COLUMN($E$2),0)</f>
        <v>#N/A</v>
      </c>
      <c r="J114" s="215" t="e">
        <f>VLOOKUP($A114,EH!$D$3:$K$52,COLUMN(J112)-COLUMN($E$2),0)</f>
        <v>#N/A</v>
      </c>
      <c r="K114" s="214" t="e">
        <f>VLOOKUP($A114,EH!$D$3:$K$52,COLUMN(K112)-COLUMN($E$2),0)</f>
        <v>#N/A</v>
      </c>
      <c r="L114" t="e">
        <f>VLOOKUP($A114,EH!$D$3:$K$52,COLUMN(L112)-COLUMN($E$2),0)</f>
        <v>#N/A</v>
      </c>
      <c r="M114" s="215" t="e">
        <f>VLOOKUP($A114,EH!$D$3:$K$52,COLUMN(M112)-COLUMN($E$2),0)</f>
        <v>#N/A</v>
      </c>
    </row>
    <row r="115" spans="1:13">
      <c r="A115" t="s">
        <v>57</v>
      </c>
      <c r="B115" s="214">
        <v>500</v>
      </c>
      <c r="D115" s="215">
        <v>50</v>
      </c>
      <c r="F115">
        <v>197.125</v>
      </c>
      <c r="G115">
        <v>42.945</v>
      </c>
      <c r="H115" s="218" t="e">
        <f>VLOOKUP($A115,EH!$D$3:$K$52,COLUMN(H113)-COLUMN($E$2),0)</f>
        <v>#N/A</v>
      </c>
      <c r="I115" t="e">
        <f>VLOOKUP($A115,EH!$D$3:$K$52,COLUMN(I113)-COLUMN($E$2),0)</f>
        <v>#N/A</v>
      </c>
      <c r="J115" s="215" t="e">
        <f>VLOOKUP($A115,EH!$D$3:$K$52,COLUMN(J113)-COLUMN($E$2),0)</f>
        <v>#N/A</v>
      </c>
      <c r="K115" s="214" t="e">
        <f>VLOOKUP($A115,EH!$D$3:$K$52,COLUMN(K113)-COLUMN($E$2),0)</f>
        <v>#N/A</v>
      </c>
      <c r="L115" t="e">
        <f>VLOOKUP($A115,EH!$D$3:$K$52,COLUMN(L113)-COLUMN($E$2),0)</f>
        <v>#N/A</v>
      </c>
      <c r="M115" s="215" t="e">
        <f>VLOOKUP($A115,EH!$D$3:$K$52,COLUMN(M113)-COLUMN($E$2),0)</f>
        <v>#N/A</v>
      </c>
    </row>
    <row r="116" spans="1:13">
      <c r="A116" t="s">
        <v>58</v>
      </c>
      <c r="B116" s="214">
        <v>500</v>
      </c>
      <c r="D116" s="215">
        <v>50</v>
      </c>
      <c r="F116">
        <v>207.57499999999999</v>
      </c>
      <c r="G116">
        <v>44.244999999999997</v>
      </c>
      <c r="H116" s="218" t="e">
        <f>VLOOKUP($A116,EH!$D$3:$K$52,COLUMN(H114)-COLUMN($E$2),0)</f>
        <v>#N/A</v>
      </c>
      <c r="I116" t="e">
        <f>VLOOKUP($A116,EH!$D$3:$K$52,COLUMN(I114)-COLUMN($E$2),0)</f>
        <v>#N/A</v>
      </c>
      <c r="J116" s="215" t="e">
        <f>VLOOKUP($A116,EH!$D$3:$K$52,COLUMN(J114)-COLUMN($E$2),0)</f>
        <v>#N/A</v>
      </c>
      <c r="K116" s="214" t="e">
        <f>VLOOKUP($A116,EH!$D$3:$K$52,COLUMN(K114)-COLUMN($E$2),0)</f>
        <v>#N/A</v>
      </c>
      <c r="L116" t="e">
        <f>VLOOKUP($A116,EH!$D$3:$K$52,COLUMN(L114)-COLUMN($E$2),0)</f>
        <v>#N/A</v>
      </c>
      <c r="M116" s="215" t="e">
        <f>VLOOKUP($A116,EH!$D$3:$K$52,COLUMN(M114)-COLUMN($E$2),0)</f>
        <v>#N/A</v>
      </c>
    </row>
    <row r="117" spans="1:13">
      <c r="A117" t="s">
        <v>60</v>
      </c>
      <c r="B117" s="214">
        <v>400</v>
      </c>
      <c r="D117" s="215">
        <v>44</v>
      </c>
      <c r="E117" s="214">
        <v>0.1</v>
      </c>
      <c r="F117">
        <v>152.92500000000001</v>
      </c>
      <c r="G117">
        <v>31.925000000000001</v>
      </c>
      <c r="H117" s="218" t="e">
        <f>VLOOKUP($A117,EH!$D$3:$K$52,COLUMN(H115)-COLUMN($E$2),0)</f>
        <v>#N/A</v>
      </c>
      <c r="I117" t="e">
        <f>VLOOKUP($A117,EH!$D$3:$K$52,COLUMN(I115)-COLUMN($E$2),0)</f>
        <v>#N/A</v>
      </c>
      <c r="J117" s="215" t="e">
        <f>VLOOKUP($A117,EH!$D$3:$K$52,COLUMN(J115)-COLUMN($E$2),0)</f>
        <v>#N/A</v>
      </c>
      <c r="K117" s="214" t="e">
        <f>VLOOKUP($A117,EH!$D$3:$K$52,COLUMN(K115)-COLUMN($E$2),0)</f>
        <v>#N/A</v>
      </c>
      <c r="L117" t="e">
        <f>VLOOKUP($A117,EH!$D$3:$K$52,COLUMN(L115)-COLUMN($E$2),0)</f>
        <v>#N/A</v>
      </c>
      <c r="M117" s="215" t="e">
        <f>VLOOKUP($A117,EH!$D$3:$K$52,COLUMN(M115)-COLUMN($E$2),0)</f>
        <v>#N/A</v>
      </c>
    </row>
    <row r="118" spans="1:13">
      <c r="A118" t="s">
        <v>56</v>
      </c>
      <c r="B118" s="214">
        <v>370</v>
      </c>
      <c r="D118" s="215">
        <v>43</v>
      </c>
      <c r="E118" s="214">
        <v>0.1</v>
      </c>
      <c r="F118">
        <v>117.55</v>
      </c>
      <c r="G118">
        <v>23.6</v>
      </c>
      <c r="H118" s="218" t="e">
        <f>VLOOKUP($A118,EH!$D$3:$K$52,COLUMN(H116)-COLUMN($E$2),0)</f>
        <v>#N/A</v>
      </c>
      <c r="I118" t="e">
        <f>VLOOKUP($A118,EH!$D$3:$K$52,COLUMN(I116)-COLUMN($E$2),0)</f>
        <v>#N/A</v>
      </c>
      <c r="J118" s="215" t="e">
        <f>VLOOKUP($A118,EH!$D$3:$K$52,COLUMN(J116)-COLUMN($E$2),0)</f>
        <v>#N/A</v>
      </c>
      <c r="K118" s="214" t="e">
        <f>VLOOKUP($A118,EH!$D$3:$K$52,COLUMN(K116)-COLUMN($E$2),0)</f>
        <v>#N/A</v>
      </c>
      <c r="L118" t="e">
        <f>VLOOKUP($A118,EH!$D$3:$K$52,COLUMN(L116)-COLUMN($E$2),0)</f>
        <v>#N/A</v>
      </c>
      <c r="M118" s="215" t="e">
        <f>VLOOKUP($A118,EH!$D$3:$K$52,COLUMN(M116)-COLUMN($E$2),0)</f>
        <v>#N/A</v>
      </c>
    </row>
    <row r="119" spans="1:13">
      <c r="A119" t="s">
        <v>59</v>
      </c>
      <c r="B119" s="214">
        <v>500</v>
      </c>
      <c r="D119" s="215">
        <v>50</v>
      </c>
      <c r="E119" s="214">
        <v>0.1</v>
      </c>
      <c r="F119">
        <v>201.5</v>
      </c>
      <c r="G119">
        <v>44.3</v>
      </c>
      <c r="H119" s="218" t="e">
        <f>VLOOKUP($A119,EH!$D$3:$K$52,COLUMN(H117)-COLUMN($E$2),0)</f>
        <v>#N/A</v>
      </c>
      <c r="I119" t="e">
        <f>VLOOKUP($A119,EH!$D$3:$K$52,COLUMN(I117)-COLUMN($E$2),0)</f>
        <v>#N/A</v>
      </c>
      <c r="J119" s="215" t="e">
        <f>VLOOKUP($A119,EH!$D$3:$K$52,COLUMN(J117)-COLUMN($E$2),0)</f>
        <v>#N/A</v>
      </c>
      <c r="K119" s="214" t="e">
        <f>VLOOKUP($A119,EH!$D$3:$K$52,COLUMN(K117)-COLUMN($E$2),0)</f>
        <v>#N/A</v>
      </c>
      <c r="L119" t="e">
        <f>VLOOKUP($A119,EH!$D$3:$K$52,COLUMN(L117)-COLUMN($E$2),0)</f>
        <v>#N/A</v>
      </c>
      <c r="M119" s="215" t="e">
        <f>VLOOKUP($A119,EH!$D$3:$K$52,COLUMN(M117)-COLUMN($E$2),0)</f>
        <v>#N/A</v>
      </c>
    </row>
    <row r="120" spans="1:13">
      <c r="A120" t="s">
        <v>62</v>
      </c>
      <c r="B120" s="214">
        <v>420</v>
      </c>
      <c r="D120" s="215">
        <v>45</v>
      </c>
      <c r="E120" s="214">
        <v>0.1</v>
      </c>
      <c r="F120">
        <v>157.30000000000001</v>
      </c>
      <c r="G120">
        <v>33.799999999999997</v>
      </c>
      <c r="H120" s="218" t="e">
        <f>VLOOKUP($A120,EH!$D$3:$K$52,COLUMN(H118)-COLUMN($E$2),0)</f>
        <v>#N/A</v>
      </c>
      <c r="I120" t="e">
        <f>VLOOKUP($A120,EH!$D$3:$K$52,COLUMN(I118)-COLUMN($E$2),0)</f>
        <v>#N/A</v>
      </c>
      <c r="J120" s="215" t="e">
        <f>VLOOKUP($A120,EH!$D$3:$K$52,COLUMN(J118)-COLUMN($E$2),0)</f>
        <v>#N/A</v>
      </c>
      <c r="K120" s="214" t="e">
        <f>VLOOKUP($A120,EH!$D$3:$K$52,COLUMN(K118)-COLUMN($E$2),0)</f>
        <v>#N/A</v>
      </c>
      <c r="L120" t="e">
        <f>VLOOKUP($A120,EH!$D$3:$K$52,COLUMN(L118)-COLUMN($E$2),0)</f>
        <v>#N/A</v>
      </c>
      <c r="M120" s="215" t="e">
        <f>VLOOKUP($A120,EH!$D$3:$K$52,COLUMN(M118)-COLUMN($E$2),0)</f>
        <v>#N/A</v>
      </c>
    </row>
    <row r="121" spans="1:13">
      <c r="A121" t="s">
        <v>61</v>
      </c>
      <c r="B121" s="214">
        <v>375</v>
      </c>
      <c r="D121" s="215">
        <v>40</v>
      </c>
      <c r="F121">
        <v>125</v>
      </c>
      <c r="G121">
        <v>27.26</v>
      </c>
      <c r="H121" s="218" t="e">
        <f>VLOOKUP($A121,EH!$D$3:$K$52,COLUMN(H119)-COLUMN($E$2),0)</f>
        <v>#N/A</v>
      </c>
      <c r="I121" t="e">
        <f>VLOOKUP($A121,EH!$D$3:$K$52,COLUMN(I119)-COLUMN($E$2),0)</f>
        <v>#N/A</v>
      </c>
      <c r="J121" s="215" t="e">
        <f>VLOOKUP($A121,EH!$D$3:$K$52,COLUMN(J119)-COLUMN($E$2),0)</f>
        <v>#N/A</v>
      </c>
      <c r="K121" s="214" t="e">
        <f>VLOOKUP($A121,EH!$D$3:$K$52,COLUMN(K119)-COLUMN($E$2),0)</f>
        <v>#N/A</v>
      </c>
      <c r="L121" t="e">
        <f>VLOOKUP($A121,EH!$D$3:$K$52,COLUMN(L119)-COLUMN($E$2),0)</f>
        <v>#N/A</v>
      </c>
      <c r="M121" s="215" t="e">
        <f>VLOOKUP($A121,EH!$D$3:$K$52,COLUMN(M119)-COLUMN($E$2),0)</f>
        <v>#N/A</v>
      </c>
    </row>
    <row r="122" spans="1:13">
      <c r="A122" t="s">
        <v>55</v>
      </c>
      <c r="B122" s="214">
        <v>370</v>
      </c>
      <c r="D122" s="215">
        <v>43</v>
      </c>
      <c r="E122" s="214">
        <v>0.1</v>
      </c>
      <c r="F122">
        <v>114.55</v>
      </c>
      <c r="G122">
        <v>24.1</v>
      </c>
      <c r="H122" s="218" t="e">
        <f>VLOOKUP($A122,EH!$D$3:$K$52,COLUMN(H120)-COLUMN($E$2),0)</f>
        <v>#N/A</v>
      </c>
      <c r="I122" t="e">
        <f>VLOOKUP($A122,EH!$D$3:$K$52,COLUMN(I120)-COLUMN($E$2),0)</f>
        <v>#N/A</v>
      </c>
      <c r="J122" s="215" t="e">
        <f>VLOOKUP($A122,EH!$D$3:$K$52,COLUMN(J120)-COLUMN($E$2),0)</f>
        <v>#N/A</v>
      </c>
      <c r="K122" s="214" t="e">
        <f>VLOOKUP($A122,EH!$D$3:$K$52,COLUMN(K120)-COLUMN($E$2),0)</f>
        <v>#N/A</v>
      </c>
      <c r="L122" t="e">
        <f>VLOOKUP($A122,EH!$D$3:$K$52,COLUMN(L120)-COLUMN($E$2),0)</f>
        <v>#N/A</v>
      </c>
      <c r="M122" s="215" t="e">
        <f>VLOOKUP($A122,EH!$D$3:$K$52,COLUMN(M120)-COLUMN($E$2),0)</f>
        <v>#N/A</v>
      </c>
    </row>
    <row r="123" spans="1:13">
      <c r="A123" t="s">
        <v>63</v>
      </c>
      <c r="B123" s="214">
        <v>500</v>
      </c>
      <c r="D123" s="215">
        <v>50</v>
      </c>
      <c r="E123" s="214">
        <v>0.1</v>
      </c>
      <c r="F123">
        <v>185.55</v>
      </c>
      <c r="G123">
        <v>41.3</v>
      </c>
      <c r="H123" s="218" t="e">
        <f>VLOOKUP($A123,EH!$D$3:$K$52,COLUMN(H121)-COLUMN($E$2),0)</f>
        <v>#N/A</v>
      </c>
      <c r="I123" t="e">
        <f>VLOOKUP($A123,EH!$D$3:$K$52,COLUMN(I121)-COLUMN($E$2),0)</f>
        <v>#N/A</v>
      </c>
      <c r="J123" s="215" t="e">
        <f>VLOOKUP($A123,EH!$D$3:$K$52,COLUMN(J121)-COLUMN($E$2),0)</f>
        <v>#N/A</v>
      </c>
      <c r="K123" s="214" t="e">
        <f>VLOOKUP($A123,EH!$D$3:$K$52,COLUMN(K121)-COLUMN($E$2),0)</f>
        <v>#N/A</v>
      </c>
      <c r="L123" t="e">
        <f>VLOOKUP($A123,EH!$D$3:$K$52,COLUMN(L121)-COLUMN($E$2),0)</f>
        <v>#N/A</v>
      </c>
      <c r="M123" s="215" t="e">
        <f>VLOOKUP($A123,EH!$D$3:$K$52,COLUMN(M121)-COLUMN($E$2),0)</f>
        <v>#N/A</v>
      </c>
    </row>
    <row r="124" spans="1:13">
      <c r="A124" t="s">
        <v>1285</v>
      </c>
      <c r="B124" s="214">
        <v>490</v>
      </c>
      <c r="D124" s="215">
        <v>50</v>
      </c>
      <c r="E124" s="214">
        <v>0.1</v>
      </c>
      <c r="F124">
        <v>205.8</v>
      </c>
      <c r="G124">
        <v>45.8</v>
      </c>
      <c r="H124" s="218" t="e">
        <f>VLOOKUP($A124,EH!$D$3:$K$52,COLUMN(H122)-COLUMN($E$2),0)</f>
        <v>#N/A</v>
      </c>
      <c r="I124" t="e">
        <f>VLOOKUP($A124,EH!$D$3:$K$52,COLUMN(I122)-COLUMN($E$2),0)</f>
        <v>#N/A</v>
      </c>
      <c r="J124" s="215" t="e">
        <f>VLOOKUP($A124,EH!$D$3:$K$52,COLUMN(J122)-COLUMN($E$2),0)</f>
        <v>#N/A</v>
      </c>
      <c r="K124" s="214" t="e">
        <f>VLOOKUP($A124,EH!$D$3:$K$52,COLUMN(K122)-COLUMN($E$2),0)</f>
        <v>#N/A</v>
      </c>
      <c r="L124" t="e">
        <f>VLOOKUP($A124,EH!$D$3:$K$52,COLUMN(L122)-COLUMN($E$2),0)</f>
        <v>#N/A</v>
      </c>
      <c r="M124" s="215" t="e">
        <f>VLOOKUP($A124,EH!$D$3:$K$52,COLUMN(M122)-COLUMN($E$2),0)</f>
        <v>#N/A</v>
      </c>
    </row>
    <row r="125" spans="1:13">
      <c r="A125" t="s">
        <v>1454</v>
      </c>
      <c r="B125" s="214">
        <v>360</v>
      </c>
      <c r="D125" s="215">
        <v>45</v>
      </c>
      <c r="E125" s="214">
        <v>0.1</v>
      </c>
      <c r="F125">
        <v>122.55</v>
      </c>
      <c r="G125">
        <v>25.6</v>
      </c>
      <c r="H125" s="218" t="e">
        <f>VLOOKUP($A125,EH!$D$3:$K$52,COLUMN(H123)-COLUMN($E$2),0)</f>
        <v>#N/A</v>
      </c>
      <c r="I125" t="e">
        <f>VLOOKUP($A125,EH!$D$3:$K$52,COLUMN(I123)-COLUMN($E$2),0)</f>
        <v>#N/A</v>
      </c>
      <c r="J125" s="215" t="e">
        <f>VLOOKUP($A125,EH!$D$3:$K$52,COLUMN(J123)-COLUMN($E$2),0)</f>
        <v>#N/A</v>
      </c>
      <c r="K125" s="214" t="e">
        <f>VLOOKUP($A125,EH!$D$3:$K$52,COLUMN(K123)-COLUMN($E$2),0)</f>
        <v>#N/A</v>
      </c>
      <c r="L125" t="e">
        <f>VLOOKUP($A125,EH!$D$3:$K$52,COLUMN(L123)-COLUMN($E$2),0)</f>
        <v>#N/A</v>
      </c>
      <c r="M125" s="215" t="e">
        <f>VLOOKUP($A125,EH!$D$3:$K$52,COLUMN(M123)-COLUMN($E$2),0)</f>
        <v>#N/A</v>
      </c>
    </row>
    <row r="126" spans="1:13">
      <c r="A126" t="s">
        <v>1551</v>
      </c>
      <c r="B126" s="214">
        <v>380</v>
      </c>
      <c r="D126" s="215">
        <v>40</v>
      </c>
      <c r="E126" s="214">
        <v>0.1</v>
      </c>
      <c r="F126">
        <v>122.3</v>
      </c>
      <c r="G126">
        <v>27.3</v>
      </c>
      <c r="H126" s="218" t="e">
        <f>VLOOKUP($A126,EH!$D$3:$K$52,COLUMN(H124)-COLUMN($E$2),0)</f>
        <v>#N/A</v>
      </c>
      <c r="I126" t="e">
        <f>VLOOKUP($A126,EH!$D$3:$K$52,COLUMN(I124)-COLUMN($E$2),0)</f>
        <v>#N/A</v>
      </c>
      <c r="J126" s="215" t="e">
        <f>VLOOKUP($A126,EH!$D$3:$K$52,COLUMN(J124)-COLUMN($E$2),0)</f>
        <v>#N/A</v>
      </c>
      <c r="K126" s="214" t="e">
        <f>VLOOKUP($A126,EH!$D$3:$K$52,COLUMN(K124)-COLUMN($E$2),0)</f>
        <v>#N/A</v>
      </c>
      <c r="L126" t="e">
        <f>VLOOKUP($A126,EH!$D$3:$K$52,COLUMN(L124)-COLUMN($E$2),0)</f>
        <v>#N/A</v>
      </c>
      <c r="M126" s="215" t="e">
        <f>VLOOKUP($A126,EH!$D$3:$K$52,COLUMN(M124)-COLUMN($E$2),0)</f>
        <v>#N/A</v>
      </c>
    </row>
    <row r="127" spans="1:13">
      <c r="A127" t="s">
        <v>1548</v>
      </c>
      <c r="B127" s="214">
        <v>390</v>
      </c>
      <c r="D127" s="215">
        <v>45</v>
      </c>
      <c r="E127" s="214">
        <v>0.1</v>
      </c>
      <c r="F127">
        <v>135.55000000000001</v>
      </c>
      <c r="G127">
        <v>29.8</v>
      </c>
      <c r="H127" s="218" t="e">
        <f>VLOOKUP($A127,EH!$D$3:$K$52,COLUMN(H125)-COLUMN($E$2),0)</f>
        <v>#N/A</v>
      </c>
      <c r="I127" t="e">
        <f>VLOOKUP($A127,EH!$D$3:$K$52,COLUMN(I125)-COLUMN($E$2),0)</f>
        <v>#N/A</v>
      </c>
      <c r="J127" s="215" t="e">
        <f>VLOOKUP($A127,EH!$D$3:$K$52,COLUMN(J125)-COLUMN($E$2),0)</f>
        <v>#N/A</v>
      </c>
      <c r="K127" s="214" t="e">
        <f>VLOOKUP($A127,EH!$D$3:$K$52,COLUMN(K125)-COLUMN($E$2),0)</f>
        <v>#N/A</v>
      </c>
      <c r="L127" t="e">
        <f>VLOOKUP($A127,EH!$D$3:$K$52,COLUMN(L125)-COLUMN($E$2),0)</f>
        <v>#N/A</v>
      </c>
      <c r="M127" s="215" t="e">
        <f>VLOOKUP($A127,EH!$D$3:$K$52,COLUMN(M125)-COLUMN($E$2),0)</f>
        <v>#N/A</v>
      </c>
    </row>
    <row r="128" spans="1:13">
      <c r="A128" t="s">
        <v>1408</v>
      </c>
      <c r="B128" s="214">
        <v>480</v>
      </c>
      <c r="D128" s="215">
        <v>50</v>
      </c>
      <c r="E128" s="214">
        <v>0.1</v>
      </c>
      <c r="F128">
        <v>170.05</v>
      </c>
      <c r="G128">
        <v>37.299999999999997</v>
      </c>
      <c r="H128" s="218" t="e">
        <f>VLOOKUP($A128,EH!$D$3:$K$52,COLUMN(H126)-COLUMN($E$2),0)</f>
        <v>#N/A</v>
      </c>
      <c r="I128" t="e">
        <f>VLOOKUP($A128,EH!$D$3:$K$52,COLUMN(I126)-COLUMN($E$2),0)</f>
        <v>#N/A</v>
      </c>
      <c r="J128" s="215" t="e">
        <f>VLOOKUP($A128,EH!$D$3:$K$52,COLUMN(J126)-COLUMN($E$2),0)</f>
        <v>#N/A</v>
      </c>
      <c r="K128" s="214" t="e">
        <f>VLOOKUP($A128,EH!$D$3:$K$52,COLUMN(K126)-COLUMN($E$2),0)</f>
        <v>#N/A</v>
      </c>
      <c r="L128" t="e">
        <f>VLOOKUP($A128,EH!$D$3:$K$52,COLUMN(L126)-COLUMN($E$2),0)</f>
        <v>#N/A</v>
      </c>
      <c r="M128" s="215" t="e">
        <f>VLOOKUP($A128,EH!$D$3:$K$52,COLUMN(M126)-COLUMN($E$2),0)</f>
        <v>#N/A</v>
      </c>
    </row>
    <row r="129" spans="1:13">
      <c r="A129" t="s">
        <v>1971</v>
      </c>
      <c r="B129" s="214">
        <v>530</v>
      </c>
      <c r="D129" s="215">
        <v>55</v>
      </c>
      <c r="E129" s="214">
        <v>0.1</v>
      </c>
      <c r="F129">
        <v>197.05</v>
      </c>
      <c r="G129">
        <v>43.8</v>
      </c>
      <c r="H129" s="218" t="e">
        <f>VLOOKUP($A129,EH!$D$3:$K$52,COLUMN(H127)-COLUMN($E$2),0)</f>
        <v>#N/A</v>
      </c>
      <c r="I129" t="e">
        <f>VLOOKUP($A129,EH!$D$3:$K$52,COLUMN(I127)-COLUMN($E$2),0)</f>
        <v>#N/A</v>
      </c>
      <c r="J129" s="215" t="e">
        <f>VLOOKUP($A129,EH!$D$3:$K$52,COLUMN(J127)-COLUMN($E$2),0)</f>
        <v>#N/A</v>
      </c>
      <c r="K129" s="214" t="e">
        <f>VLOOKUP($A129,EH!$D$3:$K$52,COLUMN(K127)-COLUMN($E$2),0)</f>
        <v>#N/A</v>
      </c>
      <c r="L129" t="e">
        <f>VLOOKUP($A129,EH!$D$3:$K$52,COLUMN(L127)-COLUMN($E$2),0)</f>
        <v>#N/A</v>
      </c>
      <c r="M129" s="215" t="e">
        <f>VLOOKUP($A129,EH!$D$3:$K$52,COLUMN(M127)-COLUMN($E$2),0)</f>
        <v>#N/A</v>
      </c>
    </row>
    <row r="130" spans="1:13">
      <c r="A130" t="s">
        <v>1549</v>
      </c>
      <c r="B130" s="214">
        <v>430.5</v>
      </c>
      <c r="D130" s="215">
        <v>45</v>
      </c>
      <c r="E130" s="214">
        <v>0.1</v>
      </c>
      <c r="F130">
        <v>145.30000000000001</v>
      </c>
      <c r="G130">
        <v>32.299999999999997</v>
      </c>
      <c r="H130" s="218" t="e">
        <f>VLOOKUP($A130,EH!$D$3:$K$52,COLUMN(H128)-COLUMN($E$2),0)</f>
        <v>#N/A</v>
      </c>
      <c r="I130" t="e">
        <f>VLOOKUP($A130,EH!$D$3:$K$52,COLUMN(I128)-COLUMN($E$2),0)</f>
        <v>#N/A</v>
      </c>
      <c r="J130" s="215" t="e">
        <f>VLOOKUP($A130,EH!$D$3:$K$52,COLUMN(J128)-COLUMN($E$2),0)</f>
        <v>#N/A</v>
      </c>
      <c r="K130" s="214" t="e">
        <f>VLOOKUP($A130,EH!$D$3:$K$52,COLUMN(K128)-COLUMN($E$2),0)</f>
        <v>#N/A</v>
      </c>
      <c r="L130" t="e">
        <f>VLOOKUP($A130,EH!$D$3:$K$52,COLUMN(L128)-COLUMN($E$2),0)</f>
        <v>#N/A</v>
      </c>
      <c r="M130" s="215" t="e">
        <f>VLOOKUP($A130,EH!$D$3:$K$52,COLUMN(M128)-COLUMN($E$2),0)</f>
        <v>#N/A</v>
      </c>
    </row>
    <row r="131" spans="1:13">
      <c r="A131" t="s">
        <v>1988</v>
      </c>
      <c r="B131" s="214">
        <v>500</v>
      </c>
      <c r="D131" s="215">
        <v>50</v>
      </c>
      <c r="E131" s="214">
        <v>0.1</v>
      </c>
      <c r="F131">
        <v>159.05000000000001</v>
      </c>
      <c r="G131">
        <v>36.299999999999997</v>
      </c>
      <c r="H131" s="218" t="e">
        <f>VLOOKUP($A131,EH!$D$3:$K$52,COLUMN(H129)-COLUMN($E$2),0)</f>
        <v>#N/A</v>
      </c>
      <c r="I131" t="e">
        <f>VLOOKUP($A131,EH!$D$3:$K$52,COLUMN(I129)-COLUMN($E$2),0)</f>
        <v>#N/A</v>
      </c>
      <c r="J131" s="215" t="e">
        <f>VLOOKUP($A131,EH!$D$3:$K$52,COLUMN(J129)-COLUMN($E$2),0)</f>
        <v>#N/A</v>
      </c>
      <c r="K131" s="214" t="e">
        <f>VLOOKUP($A131,EH!$D$3:$K$52,COLUMN(K129)-COLUMN($E$2),0)</f>
        <v>#N/A</v>
      </c>
      <c r="L131" t="e">
        <f>VLOOKUP($A131,EH!$D$3:$K$52,COLUMN(L129)-COLUMN($E$2),0)</f>
        <v>#N/A</v>
      </c>
      <c r="M131" s="215" t="e">
        <f>VLOOKUP($A131,EH!$D$3:$K$52,COLUMN(M129)-COLUMN($E$2),0)</f>
        <v>#N/A</v>
      </c>
    </row>
    <row r="132" spans="1:13">
      <c r="A132" t="s">
        <v>1633</v>
      </c>
      <c r="B132" s="214">
        <v>470</v>
      </c>
      <c r="D132" s="215">
        <v>55</v>
      </c>
      <c r="E132" s="214">
        <v>0.1</v>
      </c>
      <c r="F132">
        <v>197.3</v>
      </c>
      <c r="G132">
        <v>44.3</v>
      </c>
      <c r="H132" s="218" t="e">
        <f>VLOOKUP($A132,EH!$D$3:$K$52,COLUMN(H130)-COLUMN($E$2),0)</f>
        <v>#N/A</v>
      </c>
      <c r="I132" t="e">
        <f>VLOOKUP($A132,EH!$D$3:$K$52,COLUMN(I130)-COLUMN($E$2),0)</f>
        <v>#N/A</v>
      </c>
      <c r="J132" s="215" t="e">
        <f>VLOOKUP($A132,EH!$D$3:$K$52,COLUMN(J130)-COLUMN($E$2),0)</f>
        <v>#N/A</v>
      </c>
      <c r="K132" s="214" t="e">
        <f>VLOOKUP($A132,EH!$D$3:$K$52,COLUMN(K130)-COLUMN($E$2),0)</f>
        <v>#N/A</v>
      </c>
      <c r="L132" t="e">
        <f>VLOOKUP($A132,EH!$D$3:$K$52,COLUMN(L130)-COLUMN($E$2),0)</f>
        <v>#N/A</v>
      </c>
      <c r="M132" s="215" t="e">
        <f>VLOOKUP($A132,EH!$D$3:$K$52,COLUMN(M130)-COLUMN($E$2),0)</f>
        <v>#N/A</v>
      </c>
    </row>
    <row r="133" spans="1:13">
      <c r="A133" t="s">
        <v>1547</v>
      </c>
      <c r="B133" s="214">
        <v>390</v>
      </c>
      <c r="D133" s="215">
        <v>45</v>
      </c>
      <c r="E133" s="214">
        <v>0.1</v>
      </c>
      <c r="F133">
        <v>139.80000000000001</v>
      </c>
      <c r="G133">
        <v>30.8</v>
      </c>
      <c r="H133" s="218" t="e">
        <f>VLOOKUP($A133,EH!$D$3:$K$52,COLUMN(H131)-COLUMN($E$2),0)</f>
        <v>#N/A</v>
      </c>
      <c r="I133" t="e">
        <f>VLOOKUP($A133,EH!$D$3:$K$52,COLUMN(I131)-COLUMN($E$2),0)</f>
        <v>#N/A</v>
      </c>
      <c r="J133" s="215" t="e">
        <f>VLOOKUP($A133,EH!$D$3:$K$52,COLUMN(J131)-COLUMN($E$2),0)</f>
        <v>#N/A</v>
      </c>
      <c r="K133" s="214" t="e">
        <f>VLOOKUP($A133,EH!$D$3:$K$52,COLUMN(K131)-COLUMN($E$2),0)</f>
        <v>#N/A</v>
      </c>
      <c r="L133" t="e">
        <f>VLOOKUP($A133,EH!$D$3:$K$52,COLUMN(L131)-COLUMN($E$2),0)</f>
        <v>#N/A</v>
      </c>
      <c r="M133" s="215" t="e">
        <f>VLOOKUP($A133,EH!$D$3:$K$52,COLUMN(M131)-COLUMN($E$2),0)</f>
        <v>#N/A</v>
      </c>
    </row>
    <row r="134" spans="1:13">
      <c r="A134" t="s">
        <v>1856</v>
      </c>
      <c r="B134" s="214">
        <v>380</v>
      </c>
      <c r="D134" s="215">
        <v>45</v>
      </c>
      <c r="E134" s="214">
        <v>0.1</v>
      </c>
      <c r="F134">
        <v>122.3</v>
      </c>
      <c r="G134">
        <v>27.3</v>
      </c>
      <c r="H134" s="218" t="e">
        <f>VLOOKUP($A134,EH!$D$3:$K$52,COLUMN(H132)-COLUMN($E$2),0)</f>
        <v>#N/A</v>
      </c>
      <c r="I134" t="e">
        <f>VLOOKUP($A134,EH!$D$3:$K$52,COLUMN(I132)-COLUMN($E$2),0)</f>
        <v>#N/A</v>
      </c>
      <c r="J134" s="215" t="e">
        <f>VLOOKUP($A134,EH!$D$3:$K$52,COLUMN(J132)-COLUMN($E$2),0)</f>
        <v>#N/A</v>
      </c>
      <c r="K134" s="214" t="e">
        <f>VLOOKUP($A134,EH!$D$3:$K$52,COLUMN(K132)-COLUMN($E$2),0)</f>
        <v>#N/A</v>
      </c>
      <c r="L134" t="e">
        <f>VLOOKUP($A134,EH!$D$3:$K$52,COLUMN(L132)-COLUMN($E$2),0)</f>
        <v>#N/A</v>
      </c>
      <c r="M134" s="215" t="e">
        <f>VLOOKUP($A134,EH!$D$3:$K$52,COLUMN(M132)-COLUMN($E$2),0)</f>
        <v>#N/A</v>
      </c>
    </row>
    <row r="135" spans="1:13">
      <c r="A135" t="s">
        <v>1550</v>
      </c>
      <c r="B135" s="214">
        <v>514</v>
      </c>
      <c r="D135" s="215">
        <v>50</v>
      </c>
      <c r="E135" s="214">
        <v>0.1</v>
      </c>
      <c r="F135">
        <v>197.05</v>
      </c>
      <c r="G135">
        <v>43.8</v>
      </c>
      <c r="H135" s="218" t="e">
        <f>VLOOKUP($A135,EH!$D$3:$K$52,COLUMN(H133)-COLUMN($E$2),0)</f>
        <v>#N/A</v>
      </c>
      <c r="I135" t="e">
        <f>VLOOKUP($A135,EH!$D$3:$K$52,COLUMN(I133)-COLUMN($E$2),0)</f>
        <v>#N/A</v>
      </c>
      <c r="J135" s="215" t="e">
        <f>VLOOKUP($A135,EH!$D$3:$K$52,COLUMN(J133)-COLUMN($E$2),0)</f>
        <v>#N/A</v>
      </c>
      <c r="K135" s="214" t="e">
        <f>VLOOKUP($A135,EH!$D$3:$K$52,COLUMN(K133)-COLUMN($E$2),0)</f>
        <v>#N/A</v>
      </c>
      <c r="L135" t="e">
        <f>VLOOKUP($A135,EH!$D$3:$K$52,COLUMN(L133)-COLUMN($E$2),0)</f>
        <v>#N/A</v>
      </c>
      <c r="M135" s="215" t="e">
        <f>VLOOKUP($A135,EH!$D$3:$K$52,COLUMN(M133)-COLUMN($E$2),0)</f>
        <v>#N/A</v>
      </c>
    </row>
    <row r="136" spans="1:13">
      <c r="A136" t="s">
        <v>1823</v>
      </c>
      <c r="B136" s="214">
        <v>515</v>
      </c>
      <c r="D136" s="215">
        <v>55</v>
      </c>
      <c r="E136" s="214">
        <v>0.1</v>
      </c>
      <c r="F136">
        <v>197.05</v>
      </c>
      <c r="G136">
        <v>43.8</v>
      </c>
      <c r="H136" s="218" t="e">
        <f>VLOOKUP($A136,EH!$D$3:$K$52,COLUMN(H134)-COLUMN($E$2),0)</f>
        <v>#N/A</v>
      </c>
      <c r="I136" t="e">
        <f>VLOOKUP($A136,EH!$D$3:$K$52,COLUMN(I134)-COLUMN($E$2),0)</f>
        <v>#N/A</v>
      </c>
      <c r="J136" s="215" t="e">
        <f>VLOOKUP($A136,EH!$D$3:$K$52,COLUMN(J134)-COLUMN($E$2),0)</f>
        <v>#N/A</v>
      </c>
      <c r="K136" s="214" t="e">
        <f>VLOOKUP($A136,EH!$D$3:$K$52,COLUMN(K134)-COLUMN($E$2),0)</f>
        <v>#N/A</v>
      </c>
      <c r="L136" t="e">
        <f>VLOOKUP($A136,EH!$D$3:$K$52,COLUMN(L134)-COLUMN($E$2),0)</f>
        <v>#N/A</v>
      </c>
      <c r="M136" s="215" t="e">
        <f>VLOOKUP($A136,EH!$D$3:$K$52,COLUMN(M134)-COLUMN($E$2),0)</f>
        <v>#N/A</v>
      </c>
    </row>
    <row r="137" spans="1:13">
      <c r="A137" t="s">
        <v>1586</v>
      </c>
      <c r="B137" s="214">
        <v>380</v>
      </c>
      <c r="D137" s="215">
        <v>45</v>
      </c>
      <c r="F137">
        <v>129</v>
      </c>
      <c r="G137">
        <v>28.76</v>
      </c>
      <c r="H137" s="218" t="e">
        <f>VLOOKUP($A137,EH!$D$3:$K$52,COLUMN(H135)-COLUMN($E$2),0)</f>
        <v>#N/A</v>
      </c>
      <c r="I137" t="e">
        <f>VLOOKUP($A137,EH!$D$3:$K$52,COLUMN(I135)-COLUMN($E$2),0)</f>
        <v>#N/A</v>
      </c>
      <c r="J137" s="215" t="e">
        <f>VLOOKUP($A137,EH!$D$3:$K$52,COLUMN(J135)-COLUMN($E$2),0)</f>
        <v>#N/A</v>
      </c>
      <c r="K137" s="214" t="e">
        <f>VLOOKUP($A137,EH!$D$3:$K$52,COLUMN(K135)-COLUMN($E$2),0)</f>
        <v>#N/A</v>
      </c>
      <c r="L137" t="e">
        <f>VLOOKUP($A137,EH!$D$3:$K$52,COLUMN(L135)-COLUMN($E$2),0)</f>
        <v>#N/A</v>
      </c>
      <c r="M137" s="215" t="e">
        <f>VLOOKUP($A137,EH!$D$3:$K$52,COLUMN(M135)-COLUMN($E$2),0)</f>
        <v>#N/A</v>
      </c>
    </row>
    <row r="138" spans="1:13">
      <c r="A138" t="s">
        <v>1827</v>
      </c>
      <c r="B138" s="214">
        <v>340</v>
      </c>
      <c r="D138" s="215">
        <v>48</v>
      </c>
      <c r="E138" s="214">
        <v>0.1</v>
      </c>
      <c r="F138">
        <v>122.55</v>
      </c>
      <c r="G138">
        <v>25.6</v>
      </c>
      <c r="H138" s="218" t="e">
        <f>VLOOKUP($A138,EH!$D$3:$K$52,COLUMN(H136)-COLUMN($E$2),0)</f>
        <v>#N/A</v>
      </c>
      <c r="I138" t="e">
        <f>VLOOKUP($A138,EH!$D$3:$K$52,COLUMN(I136)-COLUMN($E$2),0)</f>
        <v>#N/A</v>
      </c>
      <c r="J138" s="215" t="e">
        <f>VLOOKUP($A138,EH!$D$3:$K$52,COLUMN(J136)-COLUMN($E$2),0)</f>
        <v>#N/A</v>
      </c>
      <c r="K138" s="214" t="e">
        <f>VLOOKUP($A138,EH!$D$3:$K$52,COLUMN(K136)-COLUMN($E$2),0)</f>
        <v>#N/A</v>
      </c>
      <c r="L138" t="e">
        <f>VLOOKUP($A138,EH!$D$3:$K$52,COLUMN(L136)-COLUMN($E$2),0)</f>
        <v>#N/A</v>
      </c>
      <c r="M138" s="215" t="e">
        <f>VLOOKUP($A138,EH!$D$3:$K$52,COLUMN(M136)-COLUMN($E$2),0)</f>
        <v>#N/A</v>
      </c>
    </row>
    <row r="139" spans="1:13">
      <c r="A139" t="s">
        <v>1831</v>
      </c>
      <c r="B139" s="214">
        <v>380</v>
      </c>
      <c r="D139" s="215">
        <v>45</v>
      </c>
      <c r="E139" s="214">
        <v>0.1</v>
      </c>
      <c r="F139">
        <v>122.3</v>
      </c>
      <c r="G139">
        <v>27.3</v>
      </c>
      <c r="H139" s="218" t="e">
        <f>VLOOKUP($A139,EH!$D$3:$K$52,COLUMN(H137)-COLUMN($E$2),0)</f>
        <v>#N/A</v>
      </c>
      <c r="I139" t="e">
        <f>VLOOKUP($A139,EH!$D$3:$K$52,COLUMN(I137)-COLUMN($E$2),0)</f>
        <v>#N/A</v>
      </c>
      <c r="J139" s="215" t="e">
        <f>VLOOKUP($A139,EH!$D$3:$K$52,COLUMN(J137)-COLUMN($E$2),0)</f>
        <v>#N/A</v>
      </c>
      <c r="K139" s="214" t="e">
        <f>VLOOKUP($A139,EH!$D$3:$K$52,COLUMN(K137)-COLUMN($E$2),0)</f>
        <v>#N/A</v>
      </c>
      <c r="L139" t="e">
        <f>VLOOKUP($A139,EH!$D$3:$K$52,COLUMN(L137)-COLUMN($E$2),0)</f>
        <v>#N/A</v>
      </c>
      <c r="M139" s="215" t="e">
        <f>VLOOKUP($A139,EH!$D$3:$K$52,COLUMN(M137)-COLUMN($E$2),0)</f>
        <v>#N/A</v>
      </c>
    </row>
    <row r="140" spans="1:13">
      <c r="A140" t="s">
        <v>1907</v>
      </c>
      <c r="B140" s="214">
        <v>370</v>
      </c>
      <c r="D140" s="215">
        <v>40</v>
      </c>
      <c r="E140" s="214">
        <v>0.1</v>
      </c>
      <c r="F140">
        <v>134</v>
      </c>
      <c r="G140">
        <v>28.6</v>
      </c>
      <c r="H140" s="218" t="e">
        <f>VLOOKUP($A140,EH!$D$3:$K$52,COLUMN(H138)-COLUMN($E$2),0)</f>
        <v>#N/A</v>
      </c>
      <c r="I140" t="e">
        <f>VLOOKUP($A140,EH!$D$3:$K$52,COLUMN(I138)-COLUMN($E$2),0)</f>
        <v>#N/A</v>
      </c>
      <c r="J140" s="215" t="e">
        <f>VLOOKUP($A140,EH!$D$3:$K$52,COLUMN(J138)-COLUMN($E$2),0)</f>
        <v>#N/A</v>
      </c>
      <c r="K140" s="214" t="e">
        <f>VLOOKUP($A140,EH!$D$3:$K$52,COLUMN(K138)-COLUMN($E$2),0)</f>
        <v>#N/A</v>
      </c>
      <c r="L140" t="e">
        <f>VLOOKUP($A140,EH!$D$3:$K$52,COLUMN(L138)-COLUMN($E$2),0)</f>
        <v>#N/A</v>
      </c>
      <c r="M140" s="215" t="e">
        <f>VLOOKUP($A140,EH!$D$3:$K$52,COLUMN(M138)-COLUMN($E$2),0)</f>
        <v>#N/A</v>
      </c>
    </row>
    <row r="141" spans="1:13">
      <c r="A141" t="s">
        <v>1918</v>
      </c>
      <c r="B141" s="214">
        <v>300</v>
      </c>
      <c r="D141" s="215">
        <v>43</v>
      </c>
      <c r="E141" s="214">
        <v>0.1</v>
      </c>
      <c r="F141">
        <v>85.4</v>
      </c>
      <c r="G141">
        <v>12.65</v>
      </c>
      <c r="H141" s="218" t="e">
        <f>VLOOKUP($A141,EH!$D$3:$K$52,COLUMN(H139)-COLUMN($E$2),0)</f>
        <v>#N/A</v>
      </c>
      <c r="I141" t="e">
        <f>VLOOKUP($A141,EH!$D$3:$K$52,COLUMN(I139)-COLUMN($E$2),0)</f>
        <v>#N/A</v>
      </c>
      <c r="J141" s="215" t="e">
        <f>VLOOKUP($A141,EH!$D$3:$K$52,COLUMN(J139)-COLUMN($E$2),0)</f>
        <v>#N/A</v>
      </c>
      <c r="K141" s="214" t="e">
        <f>VLOOKUP($A141,EH!$D$3:$K$52,COLUMN(K139)-COLUMN($E$2),0)</f>
        <v>#N/A</v>
      </c>
      <c r="L141" t="e">
        <f>VLOOKUP($A141,EH!$D$3:$K$52,COLUMN(L139)-COLUMN($E$2),0)</f>
        <v>#N/A</v>
      </c>
      <c r="M141" s="215" t="e">
        <f>VLOOKUP($A141,EH!$D$3:$K$52,COLUMN(M139)-COLUMN($E$2),0)</f>
        <v>#N/A</v>
      </c>
    </row>
    <row r="142" spans="1:13">
      <c r="A142" t="s">
        <v>1927</v>
      </c>
      <c r="B142" s="214">
        <v>370</v>
      </c>
      <c r="D142" s="215">
        <v>30</v>
      </c>
      <c r="E142" s="214">
        <v>0.1</v>
      </c>
      <c r="F142">
        <v>148.30000000000001</v>
      </c>
      <c r="G142">
        <v>32.299999999999997</v>
      </c>
      <c r="H142" s="218" t="e">
        <f>VLOOKUP($A142,EH!$D$3:$K$52,COLUMN(H140)-COLUMN($E$2),0)</f>
        <v>#N/A</v>
      </c>
      <c r="I142" t="e">
        <f>VLOOKUP($A142,EH!$D$3:$K$52,COLUMN(I140)-COLUMN($E$2),0)</f>
        <v>#N/A</v>
      </c>
      <c r="J142" s="215" t="e">
        <f>VLOOKUP($A142,EH!$D$3:$K$52,COLUMN(J140)-COLUMN($E$2),0)</f>
        <v>#N/A</v>
      </c>
      <c r="K142" s="214" t="e">
        <f>VLOOKUP($A142,EH!$D$3:$K$52,COLUMN(K140)-COLUMN($E$2),0)</f>
        <v>#N/A</v>
      </c>
      <c r="L142" t="e">
        <f>VLOOKUP($A142,EH!$D$3:$K$52,COLUMN(L140)-COLUMN($E$2),0)</f>
        <v>#N/A</v>
      </c>
      <c r="M142" s="215" t="e">
        <f>VLOOKUP($A142,EH!$D$3:$K$52,COLUMN(M140)-COLUMN($E$2),0)</f>
        <v>#N/A</v>
      </c>
    </row>
    <row r="143" spans="1:13">
      <c r="A143" t="s">
        <v>1972</v>
      </c>
      <c r="B143" s="214">
        <v>482</v>
      </c>
      <c r="D143" s="215">
        <v>50</v>
      </c>
      <c r="E143" s="214">
        <v>0.1</v>
      </c>
      <c r="F143">
        <v>219.25</v>
      </c>
      <c r="G143">
        <v>38.200000000000003</v>
      </c>
      <c r="H143" s="218" t="e">
        <f>VLOOKUP($A143,EH!$D$3:$K$52,COLUMN(H141)-COLUMN($E$2),0)</f>
        <v>#N/A</v>
      </c>
      <c r="I143" t="e">
        <f>VLOOKUP($A143,EH!$D$3:$K$52,COLUMN(I141)-COLUMN($E$2),0)</f>
        <v>#N/A</v>
      </c>
      <c r="J143" s="215" t="e">
        <f>VLOOKUP($A143,EH!$D$3:$K$52,COLUMN(J141)-COLUMN($E$2),0)</f>
        <v>#N/A</v>
      </c>
      <c r="K143" s="214" t="e">
        <f>VLOOKUP($A143,EH!$D$3:$K$52,COLUMN(K141)-COLUMN($E$2),0)</f>
        <v>#N/A</v>
      </c>
      <c r="L143" t="e">
        <f>VLOOKUP($A143,EH!$D$3:$K$52,COLUMN(L141)-COLUMN($E$2),0)</f>
        <v>#N/A</v>
      </c>
      <c r="M143" s="215" t="e">
        <f>VLOOKUP($A143,EH!$D$3:$K$52,COLUMN(M141)-COLUMN($E$2),0)</f>
        <v>#N/A</v>
      </c>
    </row>
    <row r="144" spans="1:13">
      <c r="A144" t="s">
        <v>1973</v>
      </c>
      <c r="B144" s="214">
        <v>481</v>
      </c>
      <c r="D144" s="215">
        <v>50</v>
      </c>
      <c r="E144" s="214">
        <v>0.1</v>
      </c>
      <c r="F144">
        <v>211.65</v>
      </c>
      <c r="G144">
        <v>36.049999999999997</v>
      </c>
      <c r="H144" s="218" t="e">
        <f>VLOOKUP($A144,EH!$D$3:$K$52,COLUMN(H142)-COLUMN($E$2),0)</f>
        <v>#N/A</v>
      </c>
      <c r="I144" t="e">
        <f>VLOOKUP($A144,EH!$D$3:$K$52,COLUMN(I142)-COLUMN($E$2),0)</f>
        <v>#N/A</v>
      </c>
      <c r="J144" s="215" t="e">
        <f>VLOOKUP($A144,EH!$D$3:$K$52,COLUMN(J142)-COLUMN($E$2),0)</f>
        <v>#N/A</v>
      </c>
      <c r="K144" s="214" t="e">
        <f>VLOOKUP($A144,EH!$D$3:$K$52,COLUMN(K142)-COLUMN($E$2),0)</f>
        <v>#N/A</v>
      </c>
      <c r="L144" t="e">
        <f>VLOOKUP($A144,EH!$D$3:$K$52,COLUMN(L142)-COLUMN($E$2),0)</f>
        <v>#N/A</v>
      </c>
      <c r="M144" s="215" t="e">
        <f>VLOOKUP($A144,EH!$D$3:$K$52,COLUMN(M142)-COLUMN($E$2),0)</f>
        <v>#N/A</v>
      </c>
    </row>
    <row r="145" spans="1:13">
      <c r="A145" t="s">
        <v>2002</v>
      </c>
      <c r="B145" s="214">
        <v>334</v>
      </c>
      <c r="D145" s="215">
        <v>45</v>
      </c>
      <c r="E145" s="214">
        <v>0.1</v>
      </c>
      <c r="F145">
        <v>103.1</v>
      </c>
      <c r="G145">
        <v>17.600000000000001</v>
      </c>
      <c r="H145" s="218" t="e">
        <f>VLOOKUP($A145,EH!$D$3:$K$52,COLUMN(H143)-COLUMN($E$2),0)</f>
        <v>#N/A</v>
      </c>
      <c r="I145" t="e">
        <f>VLOOKUP($A145,EH!$D$3:$K$52,COLUMN(I143)-COLUMN($E$2),0)</f>
        <v>#N/A</v>
      </c>
      <c r="J145" s="215" t="e">
        <f>VLOOKUP($A145,EH!$D$3:$K$52,COLUMN(J143)-COLUMN($E$2),0)</f>
        <v>#N/A</v>
      </c>
      <c r="K145" s="214" t="e">
        <f>VLOOKUP($A145,EH!$D$3:$K$52,COLUMN(K143)-COLUMN($E$2),0)</f>
        <v>#N/A</v>
      </c>
      <c r="L145" t="e">
        <f>VLOOKUP($A145,EH!$D$3:$K$52,COLUMN(L143)-COLUMN($E$2),0)</f>
        <v>#N/A</v>
      </c>
      <c r="M145" s="215" t="e">
        <f>VLOOKUP($A145,EH!$D$3:$K$52,COLUMN(M143)-COLUMN($E$2),0)</f>
        <v>#N/A</v>
      </c>
    </row>
    <row r="146" spans="1:13">
      <c r="A146" t="s">
        <v>1989</v>
      </c>
      <c r="B146" s="214">
        <v>401</v>
      </c>
      <c r="D146" s="215">
        <v>47</v>
      </c>
      <c r="E146" s="214">
        <v>0.1</v>
      </c>
      <c r="F146">
        <v>152.1</v>
      </c>
      <c r="G146">
        <v>32.72</v>
      </c>
      <c r="H146" s="218" t="e">
        <f>VLOOKUP($A146,EH!$D$3:$K$52,COLUMN(H144)-COLUMN($E$2),0)</f>
        <v>#N/A</v>
      </c>
      <c r="I146" t="e">
        <f>VLOOKUP($A146,EH!$D$3:$K$52,COLUMN(I144)-COLUMN($E$2),0)</f>
        <v>#N/A</v>
      </c>
      <c r="J146" s="215" t="e">
        <f>VLOOKUP($A146,EH!$D$3:$K$52,COLUMN(J144)-COLUMN($E$2),0)</f>
        <v>#N/A</v>
      </c>
      <c r="K146" s="214" t="e">
        <f>VLOOKUP($A146,EH!$D$3:$K$52,COLUMN(K144)-COLUMN($E$2),0)</f>
        <v>#N/A</v>
      </c>
      <c r="L146" t="e">
        <f>VLOOKUP($A146,EH!$D$3:$K$52,COLUMN(L144)-COLUMN($E$2),0)</f>
        <v>#N/A</v>
      </c>
      <c r="M146" s="215" t="e">
        <f>VLOOKUP($A146,EH!$D$3:$K$52,COLUMN(M144)-COLUMN($E$2),0)</f>
        <v>#N/A</v>
      </c>
    </row>
    <row r="147" spans="1:13">
      <c r="A147" t="s">
        <v>65</v>
      </c>
      <c r="B147" s="214">
        <v>480</v>
      </c>
      <c r="D147" s="215">
        <v>48</v>
      </c>
      <c r="E147" s="214">
        <v>0.1</v>
      </c>
      <c r="F147">
        <v>165.55</v>
      </c>
      <c r="G147">
        <v>31.6</v>
      </c>
      <c r="H147" s="218" t="e">
        <f>VLOOKUP($A147,EH!$D$3:$K$52,COLUMN(H145)-COLUMN($E$2),0)</f>
        <v>#N/A</v>
      </c>
      <c r="I147" t="e">
        <f>VLOOKUP($A147,EH!$D$3:$K$52,COLUMN(I145)-COLUMN($E$2),0)</f>
        <v>#N/A</v>
      </c>
      <c r="J147" s="215" t="e">
        <f>VLOOKUP($A147,EH!$D$3:$K$52,COLUMN(J145)-COLUMN($E$2),0)</f>
        <v>#N/A</v>
      </c>
      <c r="K147" s="214" t="e">
        <f>VLOOKUP($A147,EH!$D$3:$K$52,COLUMN(K145)-COLUMN($E$2),0)</f>
        <v>#N/A</v>
      </c>
      <c r="L147" t="e">
        <f>VLOOKUP($A147,EH!$D$3:$K$52,COLUMN(L145)-COLUMN($E$2),0)</f>
        <v>#N/A</v>
      </c>
      <c r="M147" s="215" t="e">
        <f>VLOOKUP($A147,EH!$D$3:$K$52,COLUMN(M145)-COLUMN($E$2),0)</f>
        <v>#N/A</v>
      </c>
    </row>
    <row r="148" spans="1:13">
      <c r="A148" t="s">
        <v>66</v>
      </c>
      <c r="B148" s="214">
        <v>515</v>
      </c>
      <c r="D148" s="215">
        <v>55</v>
      </c>
      <c r="E148" s="214">
        <v>0.1</v>
      </c>
      <c r="F148">
        <v>190.35</v>
      </c>
      <c r="G148">
        <v>39.75</v>
      </c>
      <c r="H148" s="218" t="e">
        <f>VLOOKUP($A148,EH!$D$3:$K$52,COLUMN(H146)-COLUMN($E$2),0)</f>
        <v>#N/A</v>
      </c>
      <c r="I148" t="e">
        <f>VLOOKUP($A148,EH!$D$3:$K$52,COLUMN(I146)-COLUMN($E$2),0)</f>
        <v>#N/A</v>
      </c>
      <c r="J148" s="215" t="e">
        <f>VLOOKUP($A148,EH!$D$3:$K$52,COLUMN(J146)-COLUMN($E$2),0)</f>
        <v>#N/A</v>
      </c>
      <c r="K148" s="214" t="e">
        <f>VLOOKUP($A148,EH!$D$3:$K$52,COLUMN(K146)-COLUMN($E$2),0)</f>
        <v>#N/A</v>
      </c>
      <c r="L148" t="e">
        <f>VLOOKUP($A148,EH!$D$3:$K$52,COLUMN(L146)-COLUMN($E$2),0)</f>
        <v>#N/A</v>
      </c>
      <c r="M148" s="215" t="e">
        <f>VLOOKUP($A148,EH!$D$3:$K$52,COLUMN(M146)-COLUMN($E$2),0)</f>
        <v>#N/A</v>
      </c>
    </row>
    <row r="149" spans="1:13">
      <c r="A149" t="s">
        <v>68</v>
      </c>
      <c r="B149" s="214">
        <v>530</v>
      </c>
      <c r="D149" s="215">
        <v>55</v>
      </c>
      <c r="E149" s="214">
        <v>0.1</v>
      </c>
      <c r="F149">
        <v>190.8</v>
      </c>
      <c r="G149">
        <v>38.549999999999997</v>
      </c>
      <c r="H149" s="218" t="e">
        <f>VLOOKUP($A149,EH!$D$3:$K$52,COLUMN(H147)-COLUMN($E$2),0)</f>
        <v>#N/A</v>
      </c>
      <c r="I149" t="e">
        <f>VLOOKUP($A149,EH!$D$3:$K$52,COLUMN(I147)-COLUMN($E$2),0)</f>
        <v>#N/A</v>
      </c>
      <c r="J149" s="215" t="e">
        <f>VLOOKUP($A149,EH!$D$3:$K$52,COLUMN(J147)-COLUMN($E$2),0)</f>
        <v>#N/A</v>
      </c>
      <c r="K149" s="214" t="e">
        <f>VLOOKUP($A149,EH!$D$3:$K$52,COLUMN(K147)-COLUMN($E$2),0)</f>
        <v>#N/A</v>
      </c>
      <c r="L149" t="e">
        <f>VLOOKUP($A149,EH!$D$3:$K$52,COLUMN(L147)-COLUMN($E$2),0)</f>
        <v>#N/A</v>
      </c>
      <c r="M149" s="215" t="e">
        <f>VLOOKUP($A149,EH!$D$3:$K$52,COLUMN(M147)-COLUMN($E$2),0)</f>
        <v>#N/A</v>
      </c>
    </row>
    <row r="150" spans="1:13">
      <c r="A150" t="s">
        <v>67</v>
      </c>
      <c r="B150" s="214">
        <v>530</v>
      </c>
      <c r="D150" s="215">
        <v>55</v>
      </c>
      <c r="E150" s="214">
        <v>0.1</v>
      </c>
      <c r="F150">
        <v>195.8</v>
      </c>
      <c r="G150">
        <v>38.35</v>
      </c>
      <c r="H150" s="218" t="e">
        <f>VLOOKUP($A150,EH!$D$3:$K$52,COLUMN(H148)-COLUMN($E$2),0)</f>
        <v>#N/A</v>
      </c>
      <c r="I150" t="e">
        <f>VLOOKUP($A150,EH!$D$3:$K$52,COLUMN(I148)-COLUMN($E$2),0)</f>
        <v>#N/A</v>
      </c>
      <c r="J150" s="215" t="e">
        <f>VLOOKUP($A150,EH!$D$3:$K$52,COLUMN(J148)-COLUMN($E$2),0)</f>
        <v>#N/A</v>
      </c>
      <c r="K150" s="214" t="e">
        <f>VLOOKUP($A150,EH!$D$3:$K$52,COLUMN(K148)-COLUMN($E$2),0)</f>
        <v>#N/A</v>
      </c>
      <c r="L150" t="e">
        <f>VLOOKUP($A150,EH!$D$3:$K$52,COLUMN(L148)-COLUMN($E$2),0)</f>
        <v>#N/A</v>
      </c>
      <c r="M150" s="215" t="e">
        <f>VLOOKUP($A150,EH!$D$3:$K$52,COLUMN(M148)-COLUMN($E$2),0)</f>
        <v>#N/A</v>
      </c>
    </row>
    <row r="151" spans="1:13">
      <c r="A151" t="s">
        <v>69</v>
      </c>
      <c r="B151" s="214">
        <v>530</v>
      </c>
      <c r="D151" s="215">
        <v>56</v>
      </c>
      <c r="E151" s="214">
        <v>0.1</v>
      </c>
      <c r="F151">
        <v>185.05</v>
      </c>
      <c r="G151">
        <v>36.6</v>
      </c>
      <c r="H151" s="218" t="e">
        <f>VLOOKUP($A151,EH!$D$3:$K$52,COLUMN(H149)-COLUMN($E$2),0)</f>
        <v>#N/A</v>
      </c>
      <c r="I151" t="e">
        <f>VLOOKUP($A151,EH!$D$3:$K$52,COLUMN(I149)-COLUMN($E$2),0)</f>
        <v>#N/A</v>
      </c>
      <c r="J151" s="215" t="e">
        <f>VLOOKUP($A151,EH!$D$3:$K$52,COLUMN(J149)-COLUMN($E$2),0)</f>
        <v>#N/A</v>
      </c>
      <c r="K151" s="214" t="e">
        <f>VLOOKUP($A151,EH!$D$3:$K$52,COLUMN(K149)-COLUMN($E$2),0)</f>
        <v>#N/A</v>
      </c>
      <c r="L151" t="e">
        <f>VLOOKUP($A151,EH!$D$3:$K$52,COLUMN(L149)-COLUMN($E$2),0)</f>
        <v>#N/A</v>
      </c>
      <c r="M151" s="215" t="e">
        <f>VLOOKUP($A151,EH!$D$3:$K$52,COLUMN(M149)-COLUMN($E$2),0)</f>
        <v>#N/A</v>
      </c>
    </row>
    <row r="152" spans="1:13">
      <c r="A152" t="s">
        <v>70</v>
      </c>
      <c r="B152" s="214">
        <v>540</v>
      </c>
      <c r="D152" s="215">
        <v>60</v>
      </c>
      <c r="E152" s="214">
        <v>0.1</v>
      </c>
      <c r="F152">
        <v>205.55</v>
      </c>
      <c r="G152">
        <v>42.35</v>
      </c>
      <c r="H152" s="218" t="e">
        <f>VLOOKUP($A152,EH!$D$3:$K$52,COLUMN(H150)-COLUMN($E$2),0)</f>
        <v>#N/A</v>
      </c>
      <c r="I152" t="e">
        <f>VLOOKUP($A152,EH!$D$3:$K$52,COLUMN(I150)-COLUMN($E$2),0)</f>
        <v>#N/A</v>
      </c>
      <c r="J152" s="215" t="e">
        <f>VLOOKUP($A152,EH!$D$3:$K$52,COLUMN(J150)-COLUMN($E$2),0)</f>
        <v>#N/A</v>
      </c>
      <c r="K152" s="214" t="e">
        <f>VLOOKUP($A152,EH!$D$3:$K$52,COLUMN(K150)-COLUMN($E$2),0)</f>
        <v>#N/A</v>
      </c>
      <c r="L152" t="e">
        <f>VLOOKUP($A152,EH!$D$3:$K$52,COLUMN(L150)-COLUMN($E$2),0)</f>
        <v>#N/A</v>
      </c>
      <c r="M152" s="215" t="e">
        <f>VLOOKUP($A152,EH!$D$3:$K$52,COLUMN(M150)-COLUMN($E$2),0)</f>
        <v>#N/A</v>
      </c>
    </row>
    <row r="153" spans="1:13">
      <c r="A153" t="s">
        <v>71</v>
      </c>
      <c r="B153" s="214">
        <v>530</v>
      </c>
      <c r="D153" s="215">
        <v>55</v>
      </c>
      <c r="E153" s="214">
        <v>0.1</v>
      </c>
      <c r="F153">
        <v>182.3</v>
      </c>
      <c r="G153">
        <v>40.049999999999997</v>
      </c>
      <c r="H153" s="218" t="e">
        <f>VLOOKUP($A153,EH!$D$3:$K$52,COLUMN(H151)-COLUMN($E$2),0)</f>
        <v>#N/A</v>
      </c>
      <c r="I153" t="e">
        <f>VLOOKUP($A153,EH!$D$3:$K$52,COLUMN(I151)-COLUMN($E$2),0)</f>
        <v>#N/A</v>
      </c>
      <c r="J153" s="215" t="e">
        <f>VLOOKUP($A153,EH!$D$3:$K$52,COLUMN(J151)-COLUMN($E$2),0)</f>
        <v>#N/A</v>
      </c>
      <c r="K153" s="214" t="e">
        <f>VLOOKUP($A153,EH!$D$3:$K$52,COLUMN(K151)-COLUMN($E$2),0)</f>
        <v>#N/A</v>
      </c>
      <c r="L153" t="e">
        <f>VLOOKUP($A153,EH!$D$3:$K$52,COLUMN(L151)-COLUMN($E$2),0)</f>
        <v>#N/A</v>
      </c>
      <c r="M153" s="215" t="e">
        <f>VLOOKUP($A153,EH!$D$3:$K$52,COLUMN(M151)-COLUMN($E$2),0)</f>
        <v>#N/A</v>
      </c>
    </row>
    <row r="154" spans="1:13">
      <c r="A154" t="s">
        <v>1555</v>
      </c>
      <c r="B154" s="214">
        <v>580</v>
      </c>
      <c r="D154" s="215">
        <v>58</v>
      </c>
      <c r="E154" s="214">
        <v>0.1</v>
      </c>
      <c r="F154">
        <v>233.55</v>
      </c>
      <c r="G154">
        <v>50.05</v>
      </c>
      <c r="H154" s="218" t="e">
        <f>VLOOKUP($A154,EH!$D$3:$K$52,COLUMN(H152)-COLUMN($E$2),0)</f>
        <v>#N/A</v>
      </c>
      <c r="I154" t="e">
        <f>VLOOKUP($A154,EH!$D$3:$K$52,COLUMN(I152)-COLUMN($E$2),0)</f>
        <v>#N/A</v>
      </c>
      <c r="J154" s="215" t="e">
        <f>VLOOKUP($A154,EH!$D$3:$K$52,COLUMN(J152)-COLUMN($E$2),0)</f>
        <v>#N/A</v>
      </c>
      <c r="K154" s="214" t="e">
        <f>VLOOKUP($A154,EH!$D$3:$K$52,COLUMN(K152)-COLUMN($E$2),0)</f>
        <v>#N/A</v>
      </c>
      <c r="L154" t="e">
        <f>VLOOKUP($A154,EH!$D$3:$K$52,COLUMN(L152)-COLUMN($E$2),0)</f>
        <v>#N/A</v>
      </c>
      <c r="M154" s="215" t="e">
        <f>VLOOKUP($A154,EH!$D$3:$K$52,COLUMN(M152)-COLUMN($E$2),0)</f>
        <v>#N/A</v>
      </c>
    </row>
    <row r="155" spans="1:13">
      <c r="A155" t="s">
        <v>1542</v>
      </c>
      <c r="B155" s="214">
        <v>535</v>
      </c>
      <c r="D155" s="215">
        <v>58</v>
      </c>
      <c r="E155" s="214">
        <v>0.1</v>
      </c>
      <c r="F155">
        <v>262.3</v>
      </c>
      <c r="G155">
        <v>56.5</v>
      </c>
      <c r="H155" s="218" t="e">
        <f>VLOOKUP($A155,EH!$D$3:$K$52,COLUMN(H153)-COLUMN($E$2),0)</f>
        <v>#N/A</v>
      </c>
      <c r="I155" t="e">
        <f>VLOOKUP($A155,EH!$D$3:$K$52,COLUMN(I153)-COLUMN($E$2),0)</f>
        <v>#N/A</v>
      </c>
      <c r="J155" s="215" t="e">
        <f>VLOOKUP($A155,EH!$D$3:$K$52,COLUMN(J153)-COLUMN($E$2),0)</f>
        <v>#N/A</v>
      </c>
      <c r="K155" s="214" t="e">
        <f>VLOOKUP($A155,EH!$D$3:$K$52,COLUMN(K153)-COLUMN($E$2),0)</f>
        <v>#N/A</v>
      </c>
      <c r="L155" t="e">
        <f>VLOOKUP($A155,EH!$D$3:$K$52,COLUMN(L153)-COLUMN($E$2),0)</f>
        <v>#N/A</v>
      </c>
      <c r="M155" s="215" t="e">
        <f>VLOOKUP($A155,EH!$D$3:$K$52,COLUMN(M153)-COLUMN($E$2),0)</f>
        <v>#N/A</v>
      </c>
    </row>
    <row r="156" spans="1:13">
      <c r="A156" t="s">
        <v>1417</v>
      </c>
      <c r="B156" s="214">
        <v>560</v>
      </c>
      <c r="D156" s="215">
        <v>55</v>
      </c>
      <c r="E156" s="214">
        <v>0.1</v>
      </c>
      <c r="F156">
        <v>214.55</v>
      </c>
      <c r="G156">
        <v>42.6</v>
      </c>
      <c r="H156" s="218" t="e">
        <f>VLOOKUP($A156,EH!$D$3:$K$52,COLUMN(H154)-COLUMN($E$2),0)</f>
        <v>#N/A</v>
      </c>
      <c r="I156" t="e">
        <f>VLOOKUP($A156,EH!$D$3:$K$52,COLUMN(I154)-COLUMN($E$2),0)</f>
        <v>#N/A</v>
      </c>
      <c r="J156" s="215" t="e">
        <f>VLOOKUP($A156,EH!$D$3:$K$52,COLUMN(J154)-COLUMN($E$2),0)</f>
        <v>#N/A</v>
      </c>
      <c r="K156" s="214" t="e">
        <f>VLOOKUP($A156,EH!$D$3:$K$52,COLUMN(K154)-COLUMN($E$2),0)</f>
        <v>#N/A</v>
      </c>
      <c r="L156" t="e">
        <f>VLOOKUP($A156,EH!$D$3:$K$52,COLUMN(L154)-COLUMN($E$2),0)</f>
        <v>#N/A</v>
      </c>
      <c r="M156" s="215" t="e">
        <f>VLOOKUP($A156,EH!$D$3:$K$52,COLUMN(M154)-COLUMN($E$2),0)</f>
        <v>#N/A</v>
      </c>
    </row>
    <row r="157" spans="1:13">
      <c r="A157" t="s">
        <v>1546</v>
      </c>
      <c r="B157" s="214">
        <v>540</v>
      </c>
      <c r="D157" s="215">
        <v>55</v>
      </c>
      <c r="E157" s="214">
        <v>0.1</v>
      </c>
      <c r="F157">
        <v>207.8</v>
      </c>
      <c r="G157">
        <v>44.55</v>
      </c>
      <c r="H157" s="218" t="e">
        <f>VLOOKUP($A157,EH!$D$3:$K$52,COLUMN(H155)-COLUMN($E$2),0)</f>
        <v>#N/A</v>
      </c>
      <c r="I157" t="e">
        <f>VLOOKUP($A157,EH!$D$3:$K$52,COLUMN(I155)-COLUMN($E$2),0)</f>
        <v>#N/A</v>
      </c>
      <c r="J157" s="215" t="e">
        <f>VLOOKUP($A157,EH!$D$3:$K$52,COLUMN(J155)-COLUMN($E$2),0)</f>
        <v>#N/A</v>
      </c>
      <c r="K157" s="214" t="e">
        <f>VLOOKUP($A157,EH!$D$3:$K$52,COLUMN(K155)-COLUMN($E$2),0)</f>
        <v>#N/A</v>
      </c>
      <c r="L157" t="e">
        <f>VLOOKUP($A157,EH!$D$3:$K$52,COLUMN(L155)-COLUMN($E$2),0)</f>
        <v>#N/A</v>
      </c>
      <c r="M157" s="215" t="e">
        <f>VLOOKUP($A157,EH!$D$3:$K$52,COLUMN(M155)-COLUMN($E$2),0)</f>
        <v>#N/A</v>
      </c>
    </row>
    <row r="158" spans="1:13">
      <c r="A158" t="s">
        <v>1811</v>
      </c>
      <c r="B158" s="214">
        <v>550</v>
      </c>
      <c r="D158" s="215">
        <v>58</v>
      </c>
      <c r="E158" s="214">
        <v>0.1</v>
      </c>
      <c r="F158">
        <v>201</v>
      </c>
      <c r="G158">
        <v>42.55</v>
      </c>
      <c r="H158" s="218" t="e">
        <f>VLOOKUP($A158,EH!$D$3:$K$52,COLUMN(H156)-COLUMN($E$2),0)</f>
        <v>#N/A</v>
      </c>
      <c r="I158" t="e">
        <f>VLOOKUP($A158,EH!$D$3:$K$52,COLUMN(I156)-COLUMN($E$2),0)</f>
        <v>#N/A</v>
      </c>
      <c r="J158" s="215" t="e">
        <f>VLOOKUP($A158,EH!$D$3:$K$52,COLUMN(J156)-COLUMN($E$2),0)</f>
        <v>#N/A</v>
      </c>
      <c r="K158" s="214" t="e">
        <f>VLOOKUP($A158,EH!$D$3:$K$52,COLUMN(K156)-COLUMN($E$2),0)</f>
        <v>#N/A</v>
      </c>
      <c r="L158" t="e">
        <f>VLOOKUP($A158,EH!$D$3:$K$52,COLUMN(L156)-COLUMN($E$2),0)</f>
        <v>#N/A</v>
      </c>
      <c r="M158" s="215" t="e">
        <f>VLOOKUP($A158,EH!$D$3:$K$52,COLUMN(M156)-COLUMN($E$2),0)</f>
        <v>#N/A</v>
      </c>
    </row>
    <row r="159" spans="1:13">
      <c r="A159" t="s">
        <v>1991</v>
      </c>
      <c r="B159" s="214">
        <v>550</v>
      </c>
      <c r="D159" s="215">
        <v>58</v>
      </c>
      <c r="E159" s="214">
        <v>0.1</v>
      </c>
      <c r="F159">
        <v>242.25</v>
      </c>
      <c r="G159">
        <v>52.9</v>
      </c>
      <c r="H159" s="218" t="e">
        <f>VLOOKUP($A159,EH!$D$3:$K$52,COLUMN(H157)-COLUMN($E$2),0)</f>
        <v>#N/A</v>
      </c>
      <c r="I159" t="e">
        <f>VLOOKUP($A159,EH!$D$3:$K$52,COLUMN(I157)-COLUMN($E$2),0)</f>
        <v>#N/A</v>
      </c>
      <c r="J159" s="215" t="e">
        <f>VLOOKUP($A159,EH!$D$3:$K$52,COLUMN(J157)-COLUMN($E$2),0)</f>
        <v>#N/A</v>
      </c>
      <c r="K159" s="214" t="e">
        <f>VLOOKUP($A159,EH!$D$3:$K$52,COLUMN(K157)-COLUMN($E$2),0)</f>
        <v>#N/A</v>
      </c>
      <c r="L159" t="e">
        <f>VLOOKUP($A159,EH!$D$3:$K$52,COLUMN(L157)-COLUMN($E$2),0)</f>
        <v>#N/A</v>
      </c>
      <c r="M159" s="215" t="e">
        <f>VLOOKUP($A159,EH!$D$3:$K$52,COLUMN(M157)-COLUMN($E$2),0)</f>
        <v>#N/A</v>
      </c>
    </row>
    <row r="160" spans="1:13">
      <c r="A160" t="s">
        <v>1974</v>
      </c>
      <c r="B160" s="214">
        <v>530</v>
      </c>
      <c r="D160" s="215">
        <v>55</v>
      </c>
      <c r="E160" s="214">
        <v>0.1</v>
      </c>
      <c r="F160">
        <v>125.75</v>
      </c>
      <c r="G160">
        <v>17.7</v>
      </c>
      <c r="H160" s="218" t="e">
        <f>VLOOKUP($A160,EH!$D$3:$K$52,COLUMN(H158)-COLUMN($E$2),0)</f>
        <v>#N/A</v>
      </c>
      <c r="I160" t="e">
        <f>VLOOKUP($A160,EH!$D$3:$K$52,COLUMN(I158)-COLUMN($E$2),0)</f>
        <v>#N/A</v>
      </c>
      <c r="J160" s="215" t="e">
        <f>VLOOKUP($A160,EH!$D$3:$K$52,COLUMN(J158)-COLUMN($E$2),0)</f>
        <v>#N/A</v>
      </c>
      <c r="K160" s="214" t="e">
        <f>VLOOKUP($A160,EH!$D$3:$K$52,COLUMN(K158)-COLUMN($E$2),0)</f>
        <v>#N/A</v>
      </c>
      <c r="L160" t="e">
        <f>VLOOKUP($A160,EH!$D$3:$K$52,COLUMN(L158)-COLUMN($E$2),0)</f>
        <v>#N/A</v>
      </c>
      <c r="M160" s="215" t="e">
        <f>VLOOKUP($A160,EH!$D$3:$K$52,COLUMN(M158)-COLUMN($E$2),0)</f>
        <v>#N/A</v>
      </c>
    </row>
    <row r="161" spans="1:13">
      <c r="A161" t="s">
        <v>1925</v>
      </c>
      <c r="B161" s="214">
        <v>550</v>
      </c>
      <c r="D161" s="215">
        <v>55</v>
      </c>
      <c r="E161" s="214">
        <v>0.1</v>
      </c>
      <c r="F161">
        <v>140.6</v>
      </c>
      <c r="G161">
        <v>20.5</v>
      </c>
      <c r="H161" s="218" t="e">
        <f>VLOOKUP($A161,EH!$D$3:$K$52,COLUMN(H159)-COLUMN($E$2),0)</f>
        <v>#N/A</v>
      </c>
      <c r="I161" t="e">
        <f>VLOOKUP($A161,EH!$D$3:$K$52,COLUMN(I159)-COLUMN($E$2),0)</f>
        <v>#N/A</v>
      </c>
      <c r="J161" s="215" t="e">
        <f>VLOOKUP($A161,EH!$D$3:$K$52,COLUMN(J159)-COLUMN($E$2),0)</f>
        <v>#N/A</v>
      </c>
      <c r="K161" s="214" t="e">
        <f>VLOOKUP($A161,EH!$D$3:$K$52,COLUMN(K159)-COLUMN($E$2),0)</f>
        <v>#N/A</v>
      </c>
      <c r="L161" t="e">
        <f>VLOOKUP($A161,EH!$D$3:$K$52,COLUMN(L159)-COLUMN($E$2),0)</f>
        <v>#N/A</v>
      </c>
      <c r="M161" s="215" t="e">
        <f>VLOOKUP($A161,EH!$D$3:$K$52,COLUMN(M159)-COLUMN($E$2),0)</f>
        <v>#N/A</v>
      </c>
    </row>
    <row r="162" spans="1:13">
      <c r="A162" t="s">
        <v>1975</v>
      </c>
      <c r="B162" s="214">
        <v>490</v>
      </c>
      <c r="D162" s="215">
        <v>60</v>
      </c>
      <c r="E162" s="214">
        <v>0.1</v>
      </c>
      <c r="F162">
        <v>138.05000000000001</v>
      </c>
      <c r="G162">
        <v>19.100000000000001</v>
      </c>
      <c r="H162" s="218" t="e">
        <f>VLOOKUP($A162,EH!$D$3:$K$52,COLUMN(H160)-COLUMN($E$2),0)</f>
        <v>#N/A</v>
      </c>
      <c r="I162" t="e">
        <f>VLOOKUP($A162,EH!$D$3:$K$52,COLUMN(I160)-COLUMN($E$2),0)</f>
        <v>#N/A</v>
      </c>
      <c r="J162" s="215" t="e">
        <f>VLOOKUP($A162,EH!$D$3:$K$52,COLUMN(J160)-COLUMN($E$2),0)</f>
        <v>#N/A</v>
      </c>
      <c r="K162" s="214" t="e">
        <f>VLOOKUP($A162,EH!$D$3:$K$52,COLUMN(K160)-COLUMN($E$2),0)</f>
        <v>#N/A</v>
      </c>
      <c r="L162" t="e">
        <f>VLOOKUP($A162,EH!$D$3:$K$52,COLUMN(L160)-COLUMN($E$2),0)</f>
        <v>#N/A</v>
      </c>
      <c r="M162" s="215" t="e">
        <f>VLOOKUP($A162,EH!$D$3:$K$52,COLUMN(M160)-COLUMN($E$2),0)</f>
        <v>#N/A</v>
      </c>
    </row>
    <row r="163" spans="1:13">
      <c r="A163" t="s">
        <v>787</v>
      </c>
      <c r="B163" s="214">
        <v>180</v>
      </c>
      <c r="D163" s="215">
        <v>27</v>
      </c>
      <c r="E163" s="214">
        <v>0.1</v>
      </c>
      <c r="F163">
        <v>69.540000000000006</v>
      </c>
      <c r="G163">
        <v>13.9</v>
      </c>
      <c r="H163" s="218" t="e">
        <f>VLOOKUP($A163,EH!$D$3:$K$52,COLUMN(H161)-COLUMN($E$2),0)</f>
        <v>#N/A</v>
      </c>
      <c r="I163" t="e">
        <f>VLOOKUP($A163,EH!$D$3:$K$52,COLUMN(I161)-COLUMN($E$2),0)</f>
        <v>#N/A</v>
      </c>
      <c r="J163" s="215" t="e">
        <f>VLOOKUP($A163,EH!$D$3:$K$52,COLUMN(J161)-COLUMN($E$2),0)</f>
        <v>#N/A</v>
      </c>
      <c r="K163" s="214" t="e">
        <f>VLOOKUP($A163,EH!$D$3:$K$52,COLUMN(K161)-COLUMN($E$2),0)</f>
        <v>#N/A</v>
      </c>
      <c r="L163" t="e">
        <f>VLOOKUP($A163,EH!$D$3:$K$52,COLUMN(L161)-COLUMN($E$2),0)</f>
        <v>#N/A</v>
      </c>
      <c r="M163" s="215" t="e">
        <f>VLOOKUP($A163,EH!$D$3:$K$52,COLUMN(M161)-COLUMN($E$2),0)</f>
        <v>#N/A</v>
      </c>
    </row>
    <row r="164" spans="1:13">
      <c r="A164" t="s">
        <v>788</v>
      </c>
      <c r="B164" s="214">
        <v>180</v>
      </c>
      <c r="D164" s="215">
        <v>27</v>
      </c>
      <c r="E164" s="214">
        <v>0.1</v>
      </c>
      <c r="F164">
        <v>69.540000000000006</v>
      </c>
      <c r="G164">
        <v>13.9</v>
      </c>
      <c r="H164" s="218" t="e">
        <f>VLOOKUP($A164,EH!$D$3:$K$52,COLUMN(H162)-COLUMN($E$2),0)</f>
        <v>#N/A</v>
      </c>
      <c r="I164" t="e">
        <f>VLOOKUP($A164,EH!$D$3:$K$52,COLUMN(I162)-COLUMN($E$2),0)</f>
        <v>#N/A</v>
      </c>
      <c r="J164" s="215" t="e">
        <f>VLOOKUP($A164,EH!$D$3:$K$52,COLUMN(J162)-COLUMN($E$2),0)</f>
        <v>#N/A</v>
      </c>
      <c r="K164" s="214" t="e">
        <f>VLOOKUP($A164,EH!$D$3:$K$52,COLUMN(K162)-COLUMN($E$2),0)</f>
        <v>#N/A</v>
      </c>
      <c r="L164" t="e">
        <f>VLOOKUP($A164,EH!$D$3:$K$52,COLUMN(L162)-COLUMN($E$2),0)</f>
        <v>#N/A</v>
      </c>
      <c r="M164" s="215" t="e">
        <f>VLOOKUP($A164,EH!$D$3:$K$52,COLUMN(M162)-COLUMN($E$2),0)</f>
        <v>#N/A</v>
      </c>
    </row>
    <row r="165" spans="1:13">
      <c r="A165" t="s">
        <v>1421</v>
      </c>
      <c r="B165" s="214">
        <v>171</v>
      </c>
      <c r="D165" s="215">
        <v>27</v>
      </c>
      <c r="E165" s="214">
        <v>0.1</v>
      </c>
      <c r="F165">
        <v>88.14</v>
      </c>
      <c r="G165">
        <v>18.8</v>
      </c>
      <c r="H165" s="218" t="e">
        <f>VLOOKUP($A165,EH!$D$3:$K$52,COLUMN(H163)-COLUMN($E$2),0)</f>
        <v>#N/A</v>
      </c>
      <c r="I165" t="e">
        <f>VLOOKUP($A165,EH!$D$3:$K$52,COLUMN(I163)-COLUMN($E$2),0)</f>
        <v>#N/A</v>
      </c>
      <c r="J165" s="215" t="e">
        <f>VLOOKUP($A165,EH!$D$3:$K$52,COLUMN(J163)-COLUMN($E$2),0)</f>
        <v>#N/A</v>
      </c>
      <c r="K165" s="214" t="e">
        <f>VLOOKUP($A165,EH!$D$3:$K$52,COLUMN(K163)-COLUMN($E$2),0)</f>
        <v>#N/A</v>
      </c>
      <c r="L165" t="e">
        <f>VLOOKUP($A165,EH!$D$3:$K$52,COLUMN(L163)-COLUMN($E$2),0)</f>
        <v>#N/A</v>
      </c>
      <c r="M165" s="215" t="e">
        <f>VLOOKUP($A165,EH!$D$3:$K$52,COLUMN(M163)-COLUMN($E$2),0)</f>
        <v>#N/A</v>
      </c>
    </row>
    <row r="166" spans="1:13">
      <c r="A166" t="s">
        <v>1414</v>
      </c>
      <c r="B166" s="214">
        <v>180</v>
      </c>
      <c r="D166" s="215">
        <v>27</v>
      </c>
      <c r="E166" s="214">
        <v>0.1</v>
      </c>
      <c r="F166">
        <v>86.89</v>
      </c>
      <c r="G166">
        <v>17.8</v>
      </c>
      <c r="H166" s="218" t="e">
        <f>VLOOKUP($A166,EH!$D$3:$K$52,COLUMN(H164)-COLUMN($E$2),0)</f>
        <v>#N/A</v>
      </c>
      <c r="I166" t="e">
        <f>VLOOKUP($A166,EH!$D$3:$K$52,COLUMN(I164)-COLUMN($E$2),0)</f>
        <v>#N/A</v>
      </c>
      <c r="J166" s="215" t="e">
        <f>VLOOKUP($A166,EH!$D$3:$K$52,COLUMN(J164)-COLUMN($E$2),0)</f>
        <v>#N/A</v>
      </c>
      <c r="K166" s="214" t="e">
        <f>VLOOKUP($A166,EH!$D$3:$K$52,COLUMN(K164)-COLUMN($E$2),0)</f>
        <v>#N/A</v>
      </c>
      <c r="L166" t="e">
        <f>VLOOKUP($A166,EH!$D$3:$K$52,COLUMN(L164)-COLUMN($E$2),0)</f>
        <v>#N/A</v>
      </c>
      <c r="M166" s="215" t="e">
        <f>VLOOKUP($A166,EH!$D$3:$K$52,COLUMN(M164)-COLUMN($E$2),0)</f>
        <v>#N/A</v>
      </c>
    </row>
    <row r="167" spans="1:13">
      <c r="A167" t="s">
        <v>1422</v>
      </c>
      <c r="B167" s="214">
        <v>175</v>
      </c>
      <c r="D167" s="215">
        <v>23</v>
      </c>
      <c r="E167" s="214">
        <v>0.1</v>
      </c>
      <c r="F167">
        <v>59.29</v>
      </c>
      <c r="G167">
        <v>12.4</v>
      </c>
      <c r="H167" s="218" t="e">
        <f>VLOOKUP($A167,EH!$D$3:$K$52,COLUMN(H165)-COLUMN($E$2),0)</f>
        <v>#N/A</v>
      </c>
      <c r="I167" t="e">
        <f>VLOOKUP($A167,EH!$D$3:$K$52,COLUMN(I165)-COLUMN($E$2),0)</f>
        <v>#N/A</v>
      </c>
      <c r="J167" s="215" t="e">
        <f>VLOOKUP($A167,EH!$D$3:$K$52,COLUMN(J165)-COLUMN($E$2),0)</f>
        <v>#N/A</v>
      </c>
      <c r="K167" s="214" t="e">
        <f>VLOOKUP($A167,EH!$D$3:$K$52,COLUMN(K165)-COLUMN($E$2),0)</f>
        <v>#N/A</v>
      </c>
      <c r="L167" t="e">
        <f>VLOOKUP($A167,EH!$D$3:$K$52,COLUMN(L165)-COLUMN($E$2),0)</f>
        <v>#N/A</v>
      </c>
      <c r="M167" s="215" t="e">
        <f>VLOOKUP($A167,EH!$D$3:$K$52,COLUMN(M165)-COLUMN($E$2),0)</f>
        <v>#N/A</v>
      </c>
    </row>
    <row r="168" spans="1:13">
      <c r="A168" t="s">
        <v>1584</v>
      </c>
      <c r="B168" s="214">
        <v>215</v>
      </c>
      <c r="D168" s="215">
        <v>30</v>
      </c>
      <c r="E168" s="214">
        <v>0.1</v>
      </c>
      <c r="F168">
        <v>86.89</v>
      </c>
      <c r="G168">
        <v>17.8</v>
      </c>
      <c r="H168" s="218" t="e">
        <f>VLOOKUP($A168,EH!$D$3:$K$52,COLUMN(H166)-COLUMN($E$2),0)</f>
        <v>#N/A</v>
      </c>
      <c r="I168" t="e">
        <f>VLOOKUP($A168,EH!$D$3:$K$52,COLUMN(I166)-COLUMN($E$2),0)</f>
        <v>#N/A</v>
      </c>
      <c r="J168" s="215" t="e">
        <f>VLOOKUP($A168,EH!$D$3:$K$52,COLUMN(J166)-COLUMN($E$2),0)</f>
        <v>#N/A</v>
      </c>
      <c r="K168" s="214" t="e">
        <f>VLOOKUP($A168,EH!$D$3:$K$52,COLUMN(K166)-COLUMN($E$2),0)</f>
        <v>#N/A</v>
      </c>
      <c r="L168" t="e">
        <f>VLOOKUP($A168,EH!$D$3:$K$52,COLUMN(L166)-COLUMN($E$2),0)</f>
        <v>#N/A</v>
      </c>
      <c r="M168" s="215" t="e">
        <f>VLOOKUP($A168,EH!$D$3:$K$52,COLUMN(M166)-COLUMN($E$2),0)</f>
        <v>#N/A</v>
      </c>
    </row>
    <row r="169" spans="1:13">
      <c r="A169" t="s">
        <v>1905</v>
      </c>
      <c r="B169" s="214">
        <v>200</v>
      </c>
      <c r="D169" s="215">
        <v>27</v>
      </c>
      <c r="E169" s="214">
        <v>0.1</v>
      </c>
      <c r="F169">
        <v>88.14</v>
      </c>
      <c r="G169">
        <v>18.8</v>
      </c>
      <c r="H169" s="218" t="e">
        <f>VLOOKUP($A169,EH!$D$3:$K$52,COLUMN(H167)-COLUMN($E$2),0)</f>
        <v>#N/A</v>
      </c>
      <c r="I169" t="e">
        <f>VLOOKUP($A169,EH!$D$3:$K$52,COLUMN(I167)-COLUMN($E$2),0)</f>
        <v>#N/A</v>
      </c>
      <c r="J169" s="215" t="e">
        <f>VLOOKUP($A169,EH!$D$3:$K$52,COLUMN(J167)-COLUMN($E$2),0)</f>
        <v>#N/A</v>
      </c>
      <c r="K169" s="214" t="e">
        <f>VLOOKUP($A169,EH!$D$3:$K$52,COLUMN(K167)-COLUMN($E$2),0)</f>
        <v>#N/A</v>
      </c>
      <c r="L169" t="e">
        <f>VLOOKUP($A169,EH!$D$3:$K$52,COLUMN(L167)-COLUMN($E$2),0)</f>
        <v>#N/A</v>
      </c>
      <c r="M169" s="215" t="e">
        <f>VLOOKUP($A169,EH!$D$3:$K$52,COLUMN(M167)-COLUMN($E$2),0)</f>
        <v>#N/A</v>
      </c>
    </row>
    <row r="170" spans="1:13">
      <c r="A170" t="s">
        <v>1782</v>
      </c>
      <c r="B170" s="214">
        <v>55</v>
      </c>
      <c r="D170" s="215">
        <v>4</v>
      </c>
      <c r="E170" s="214">
        <v>0.1</v>
      </c>
      <c r="F170">
        <v>15.05</v>
      </c>
      <c r="G170">
        <v>3.1</v>
      </c>
      <c r="H170" s="218" t="e">
        <f>VLOOKUP($A170,EH!$D$3:$K$52,COLUMN(H168)-COLUMN($E$2),0)</f>
        <v>#N/A</v>
      </c>
      <c r="I170" t="e">
        <f>VLOOKUP($A170,EH!$D$3:$K$52,COLUMN(I168)-COLUMN($E$2),0)</f>
        <v>#N/A</v>
      </c>
      <c r="J170" s="215" t="e">
        <f>VLOOKUP($A170,EH!$D$3:$K$52,COLUMN(J168)-COLUMN($E$2),0)</f>
        <v>#N/A</v>
      </c>
      <c r="K170" s="214" t="e">
        <f>VLOOKUP($A170,EH!$D$3:$K$52,COLUMN(K168)-COLUMN($E$2),0)</f>
        <v>#N/A</v>
      </c>
      <c r="L170" t="e">
        <f>VLOOKUP($A170,EH!$D$3:$K$52,COLUMN(L168)-COLUMN($E$2),0)</f>
        <v>#N/A</v>
      </c>
      <c r="M170" s="215" t="e">
        <f>VLOOKUP($A170,EH!$D$3:$K$52,COLUMN(M168)-COLUMN($E$2),0)</f>
        <v>#N/A</v>
      </c>
    </row>
    <row r="171" spans="1:13">
      <c r="A171" t="s">
        <v>1784</v>
      </c>
      <c r="B171" s="214">
        <v>16</v>
      </c>
      <c r="D171" s="215">
        <v>1</v>
      </c>
      <c r="H171" s="218" t="e">
        <f>VLOOKUP($A171,EH!$D$3:$K$52,COLUMN(H169)-COLUMN($E$2),0)</f>
        <v>#N/A</v>
      </c>
      <c r="I171" t="e">
        <f>VLOOKUP($A171,EH!$D$3:$K$52,COLUMN(I169)-COLUMN($E$2),0)</f>
        <v>#N/A</v>
      </c>
      <c r="J171" s="215" t="e">
        <f>VLOOKUP($A171,EH!$D$3:$K$52,COLUMN(J169)-COLUMN($E$2),0)</f>
        <v>#N/A</v>
      </c>
      <c r="K171" s="214" t="e">
        <f>VLOOKUP($A171,EH!$D$3:$K$52,COLUMN(K169)-COLUMN($E$2),0)</f>
        <v>#N/A</v>
      </c>
      <c r="L171" t="e">
        <f>VLOOKUP($A171,EH!$D$3:$K$52,COLUMN(L169)-COLUMN($E$2),0)</f>
        <v>#N/A</v>
      </c>
      <c r="M171" s="215" t="e">
        <f>VLOOKUP($A171,EH!$D$3:$K$52,COLUMN(M169)-COLUMN($E$2),0)</f>
        <v>#N/A</v>
      </c>
    </row>
    <row r="172" spans="1:13">
      <c r="A172" t="s">
        <v>76</v>
      </c>
      <c r="B172" s="214">
        <v>510</v>
      </c>
      <c r="D172" s="215">
        <v>90</v>
      </c>
      <c r="E172" s="214">
        <v>0.1</v>
      </c>
      <c r="F172">
        <v>202.92500000000001</v>
      </c>
      <c r="G172">
        <v>44.045000000000002</v>
      </c>
      <c r="H172" s="218" t="e">
        <f>VLOOKUP($A172,EH!$D$3:$K$52,COLUMN(H170)-COLUMN($E$2),0)</f>
        <v>#N/A</v>
      </c>
      <c r="I172" t="e">
        <f>VLOOKUP($A172,EH!$D$3:$K$52,COLUMN(I170)-COLUMN($E$2),0)</f>
        <v>#N/A</v>
      </c>
      <c r="J172" s="215" t="e">
        <f>VLOOKUP($A172,EH!$D$3:$K$52,COLUMN(J170)-COLUMN($E$2),0)</f>
        <v>#N/A</v>
      </c>
      <c r="K172" s="214" t="e">
        <f>VLOOKUP($A172,EH!$D$3:$K$52,COLUMN(K170)-COLUMN($E$2),0)</f>
        <v>#N/A</v>
      </c>
      <c r="L172" t="e">
        <f>VLOOKUP($A172,EH!$D$3:$K$52,COLUMN(L170)-COLUMN($E$2),0)</f>
        <v>#N/A</v>
      </c>
      <c r="M172" s="215" t="e">
        <f>VLOOKUP($A172,EH!$D$3:$K$52,COLUMN(M170)-COLUMN($E$2),0)</f>
        <v>#N/A</v>
      </c>
    </row>
    <row r="173" spans="1:13">
      <c r="A173" t="s">
        <v>75</v>
      </c>
      <c r="B173" s="214">
        <v>436</v>
      </c>
      <c r="D173" s="215">
        <v>45</v>
      </c>
      <c r="E173" s="214">
        <v>0.1</v>
      </c>
      <c r="F173">
        <v>117.95</v>
      </c>
      <c r="G173">
        <v>22.5</v>
      </c>
      <c r="H173" s="218" t="e">
        <f>VLOOKUP($A173,EH!$D$3:$K$52,COLUMN(H171)-COLUMN($E$2),0)</f>
        <v>#N/A</v>
      </c>
      <c r="I173" t="e">
        <f>VLOOKUP($A173,EH!$D$3:$K$52,COLUMN(I171)-COLUMN($E$2),0)</f>
        <v>#N/A</v>
      </c>
      <c r="J173" s="215" t="e">
        <f>VLOOKUP($A173,EH!$D$3:$K$52,COLUMN(J171)-COLUMN($E$2),0)</f>
        <v>#N/A</v>
      </c>
      <c r="K173" s="214" t="e">
        <f>VLOOKUP($A173,EH!$D$3:$K$52,COLUMN(K171)-COLUMN($E$2),0)</f>
        <v>#N/A</v>
      </c>
      <c r="L173" t="e">
        <f>VLOOKUP($A173,EH!$D$3:$K$52,COLUMN(L171)-COLUMN($E$2),0)</f>
        <v>#N/A</v>
      </c>
      <c r="M173" s="215" t="e">
        <f>VLOOKUP($A173,EH!$D$3:$K$52,COLUMN(M171)-COLUMN($E$2),0)</f>
        <v>#N/A</v>
      </c>
    </row>
    <row r="174" spans="1:13">
      <c r="A174" t="s">
        <v>77</v>
      </c>
      <c r="B174" s="214">
        <v>510</v>
      </c>
      <c r="D174" s="215">
        <v>90</v>
      </c>
      <c r="E174" s="214">
        <v>0.1</v>
      </c>
      <c r="F174">
        <v>202.92500000000001</v>
      </c>
      <c r="G174">
        <v>44.045000000000002</v>
      </c>
      <c r="H174" s="218" t="e">
        <f>VLOOKUP($A174,EH!$D$3:$K$52,COLUMN(H172)-COLUMN($E$2),0)</f>
        <v>#N/A</v>
      </c>
      <c r="I174" t="e">
        <f>VLOOKUP($A174,EH!$D$3:$K$52,COLUMN(I172)-COLUMN($E$2),0)</f>
        <v>#N/A</v>
      </c>
      <c r="J174" s="215" t="e">
        <f>VLOOKUP($A174,EH!$D$3:$K$52,COLUMN(J172)-COLUMN($E$2),0)</f>
        <v>#N/A</v>
      </c>
      <c r="K174" s="214" t="e">
        <f>VLOOKUP($A174,EH!$D$3:$K$52,COLUMN(K172)-COLUMN($E$2),0)</f>
        <v>#N/A</v>
      </c>
      <c r="L174" t="e">
        <f>VLOOKUP($A174,EH!$D$3:$K$52,COLUMN(L172)-COLUMN($E$2),0)</f>
        <v>#N/A</v>
      </c>
      <c r="M174" s="215" t="e">
        <f>VLOOKUP($A174,EH!$D$3:$K$52,COLUMN(M172)-COLUMN($E$2),0)</f>
        <v>#N/A</v>
      </c>
    </row>
    <row r="175" spans="1:13">
      <c r="A175" t="s">
        <v>791</v>
      </c>
      <c r="B175" s="214">
        <v>400</v>
      </c>
      <c r="D175" s="215">
        <v>54</v>
      </c>
      <c r="E175" s="214">
        <v>0.1</v>
      </c>
      <c r="F175">
        <v>73.95</v>
      </c>
      <c r="G175">
        <v>18.7</v>
      </c>
      <c r="H175" s="218" t="e">
        <f>VLOOKUP($A175,EH!$D$3:$K$52,COLUMN(H173)-COLUMN($E$2),0)</f>
        <v>#N/A</v>
      </c>
      <c r="I175" t="e">
        <f>VLOOKUP($A175,EH!$D$3:$K$52,COLUMN(I173)-COLUMN($E$2),0)</f>
        <v>#N/A</v>
      </c>
      <c r="J175" s="215" t="e">
        <f>VLOOKUP($A175,EH!$D$3:$K$52,COLUMN(J173)-COLUMN($E$2),0)</f>
        <v>#N/A</v>
      </c>
      <c r="K175" s="214" t="e">
        <f>VLOOKUP($A175,EH!$D$3:$K$52,COLUMN(K173)-COLUMN($E$2),0)</f>
        <v>#N/A</v>
      </c>
      <c r="L175" t="e">
        <f>VLOOKUP($A175,EH!$D$3:$K$52,COLUMN(L173)-COLUMN($E$2),0)</f>
        <v>#N/A</v>
      </c>
      <c r="M175" s="215" t="e">
        <f>VLOOKUP($A175,EH!$D$3:$K$52,COLUMN(M173)-COLUMN($E$2),0)</f>
        <v>#N/A</v>
      </c>
    </row>
    <row r="176" spans="1:13">
      <c r="A176" t="s">
        <v>72</v>
      </c>
      <c r="B176" s="214">
        <v>330</v>
      </c>
      <c r="D176" s="215">
        <v>44</v>
      </c>
      <c r="E176" s="214">
        <v>0.1</v>
      </c>
      <c r="F176">
        <v>91.6</v>
      </c>
      <c r="G176">
        <v>18.600000000000001</v>
      </c>
      <c r="H176" s="218" t="e">
        <f>VLOOKUP($A176,EH!$D$3:$K$52,COLUMN(H174)-COLUMN($E$2),0)</f>
        <v>#N/A</v>
      </c>
      <c r="I176" t="e">
        <f>VLOOKUP($A176,EH!$D$3:$K$52,COLUMN(I174)-COLUMN($E$2),0)</f>
        <v>#N/A</v>
      </c>
      <c r="J176" s="215" t="e">
        <f>VLOOKUP($A176,EH!$D$3:$K$52,COLUMN(J174)-COLUMN($E$2),0)</f>
        <v>#N/A</v>
      </c>
      <c r="K176" s="214" t="e">
        <f>VLOOKUP($A176,EH!$D$3:$K$52,COLUMN(K174)-COLUMN($E$2),0)</f>
        <v>#N/A</v>
      </c>
      <c r="L176" t="e">
        <f>VLOOKUP($A176,EH!$D$3:$K$52,COLUMN(L174)-COLUMN($E$2),0)</f>
        <v>#N/A</v>
      </c>
      <c r="M176" s="215" t="e">
        <f>VLOOKUP($A176,EH!$D$3:$K$52,COLUMN(M174)-COLUMN($E$2),0)</f>
        <v>#N/A</v>
      </c>
    </row>
    <row r="177" spans="1:13">
      <c r="A177" t="s">
        <v>73</v>
      </c>
      <c r="B177" s="214">
        <v>330</v>
      </c>
      <c r="D177" s="215">
        <v>44</v>
      </c>
      <c r="E177" s="214">
        <v>0.1</v>
      </c>
      <c r="F177">
        <v>93.35</v>
      </c>
      <c r="G177">
        <v>17.600000000000001</v>
      </c>
      <c r="H177" s="218" t="e">
        <f>VLOOKUP($A177,EH!$D$3:$K$52,COLUMN(H175)-COLUMN($E$2),0)</f>
        <v>#N/A</v>
      </c>
      <c r="I177" t="e">
        <f>VLOOKUP($A177,EH!$D$3:$K$52,COLUMN(I175)-COLUMN($E$2),0)</f>
        <v>#N/A</v>
      </c>
      <c r="J177" s="215" t="e">
        <f>VLOOKUP($A177,EH!$D$3:$K$52,COLUMN(J175)-COLUMN($E$2),0)</f>
        <v>#N/A</v>
      </c>
      <c r="K177" s="214" t="e">
        <f>VLOOKUP($A177,EH!$D$3:$K$52,COLUMN(K175)-COLUMN($E$2),0)</f>
        <v>#N/A</v>
      </c>
      <c r="L177" t="e">
        <f>VLOOKUP($A177,EH!$D$3:$K$52,COLUMN(L175)-COLUMN($E$2),0)</f>
        <v>#N/A</v>
      </c>
      <c r="M177" s="215" t="e">
        <f>VLOOKUP($A177,EH!$D$3:$K$52,COLUMN(M175)-COLUMN($E$2),0)</f>
        <v>#N/A</v>
      </c>
    </row>
    <row r="178" spans="1:13">
      <c r="A178" t="s">
        <v>74</v>
      </c>
      <c r="B178" s="214">
        <v>330</v>
      </c>
      <c r="D178" s="215">
        <v>43</v>
      </c>
      <c r="E178" s="214">
        <v>0.1</v>
      </c>
      <c r="F178">
        <v>89.95</v>
      </c>
      <c r="G178">
        <v>17</v>
      </c>
      <c r="H178" s="218" t="e">
        <f>VLOOKUP($A178,EH!$D$3:$K$52,COLUMN(H176)-COLUMN($E$2),0)</f>
        <v>#N/A</v>
      </c>
      <c r="I178" t="e">
        <f>VLOOKUP($A178,EH!$D$3:$K$52,COLUMN(I176)-COLUMN($E$2),0)</f>
        <v>#N/A</v>
      </c>
      <c r="J178" s="215" t="e">
        <f>VLOOKUP($A178,EH!$D$3:$K$52,COLUMN(J176)-COLUMN($E$2),0)</f>
        <v>#N/A</v>
      </c>
      <c r="K178" s="214" t="e">
        <f>VLOOKUP($A178,EH!$D$3:$K$52,COLUMN(K176)-COLUMN($E$2),0)</f>
        <v>#N/A</v>
      </c>
      <c r="L178" t="e">
        <f>VLOOKUP($A178,EH!$D$3:$K$52,COLUMN(L176)-COLUMN($E$2),0)</f>
        <v>#N/A</v>
      </c>
      <c r="M178" s="215" t="e">
        <f>VLOOKUP($A178,EH!$D$3:$K$52,COLUMN(M176)-COLUMN($E$2),0)</f>
        <v>#N/A</v>
      </c>
    </row>
    <row r="179" spans="1:13">
      <c r="A179" t="s">
        <v>1653</v>
      </c>
      <c r="B179" s="214">
        <v>400</v>
      </c>
      <c r="D179" s="215">
        <v>60</v>
      </c>
      <c r="E179" s="214">
        <v>0.1</v>
      </c>
      <c r="F179">
        <v>83.45</v>
      </c>
      <c r="G179">
        <v>16.7</v>
      </c>
      <c r="H179" s="218" t="e">
        <f>VLOOKUP($A179,EH!$D$3:$K$52,COLUMN(H177)-COLUMN($E$2),0)</f>
        <v>#N/A</v>
      </c>
      <c r="I179" t="e">
        <f>VLOOKUP($A179,EH!$D$3:$K$52,COLUMN(I177)-COLUMN($E$2),0)</f>
        <v>#N/A</v>
      </c>
      <c r="J179" s="215" t="e">
        <f>VLOOKUP($A179,EH!$D$3:$K$52,COLUMN(J177)-COLUMN($E$2),0)</f>
        <v>#N/A</v>
      </c>
      <c r="K179" s="214" t="e">
        <f>VLOOKUP($A179,EH!$D$3:$K$52,COLUMN(K177)-COLUMN($E$2),0)</f>
        <v>#N/A</v>
      </c>
      <c r="L179" t="e">
        <f>VLOOKUP($A179,EH!$D$3:$K$52,COLUMN(L177)-COLUMN($E$2),0)</f>
        <v>#N/A</v>
      </c>
      <c r="M179" s="215" t="e">
        <f>VLOOKUP($A179,EH!$D$3:$K$52,COLUMN(M177)-COLUMN($E$2),0)</f>
        <v>#N/A</v>
      </c>
    </row>
    <row r="180" spans="1:13">
      <c r="A180" t="s">
        <v>1884</v>
      </c>
      <c r="B180" s="214">
        <v>480</v>
      </c>
      <c r="D180" s="215">
        <v>55</v>
      </c>
      <c r="E180" s="214">
        <v>0.1</v>
      </c>
      <c r="F180">
        <v>134.94999999999999</v>
      </c>
      <c r="G180">
        <v>25</v>
      </c>
      <c r="H180" s="218" t="e">
        <f>VLOOKUP($A180,EH!$D$3:$K$52,COLUMN(H178)-COLUMN($E$2),0)</f>
        <v>#N/A</v>
      </c>
      <c r="I180" t="e">
        <f>VLOOKUP($A180,EH!$D$3:$K$52,COLUMN(I178)-COLUMN($E$2),0)</f>
        <v>#N/A</v>
      </c>
      <c r="J180" s="215" t="e">
        <f>VLOOKUP($A180,EH!$D$3:$K$52,COLUMN(J178)-COLUMN($E$2),0)</f>
        <v>#N/A</v>
      </c>
      <c r="K180" s="214" t="e">
        <f>VLOOKUP($A180,EH!$D$3:$K$52,COLUMN(K178)-COLUMN($E$2),0)</f>
        <v>#N/A</v>
      </c>
      <c r="L180" t="e">
        <f>VLOOKUP($A180,EH!$D$3:$K$52,COLUMN(L178)-COLUMN($E$2),0)</f>
        <v>#N/A</v>
      </c>
      <c r="M180" s="215" t="e">
        <f>VLOOKUP($A180,EH!$D$3:$K$52,COLUMN(M178)-COLUMN($E$2),0)</f>
        <v>#N/A</v>
      </c>
    </row>
    <row r="181" spans="1:13">
      <c r="A181" t="s">
        <v>1850</v>
      </c>
      <c r="B181" s="214">
        <v>436</v>
      </c>
      <c r="D181" s="215">
        <v>45</v>
      </c>
      <c r="E181" s="214">
        <v>0.1</v>
      </c>
      <c r="F181">
        <v>116.45</v>
      </c>
      <c r="G181">
        <v>22</v>
      </c>
      <c r="H181" s="218" t="e">
        <f>VLOOKUP($A181,EH!$D$3:$K$52,COLUMN(H179)-COLUMN($E$2),0)</f>
        <v>#N/A</v>
      </c>
      <c r="I181" t="e">
        <f>VLOOKUP($A181,EH!$D$3:$K$52,COLUMN(I179)-COLUMN($E$2),0)</f>
        <v>#N/A</v>
      </c>
      <c r="J181" s="215" t="e">
        <f>VLOOKUP($A181,EH!$D$3:$K$52,COLUMN(J179)-COLUMN($E$2),0)</f>
        <v>#N/A</v>
      </c>
      <c r="K181" s="214" t="e">
        <f>VLOOKUP($A181,EH!$D$3:$K$52,COLUMN(K179)-COLUMN($E$2),0)</f>
        <v>#N/A</v>
      </c>
      <c r="L181" t="e">
        <f>VLOOKUP($A181,EH!$D$3:$K$52,COLUMN(L179)-COLUMN($E$2),0)</f>
        <v>#N/A</v>
      </c>
      <c r="M181" s="215" t="e">
        <f>VLOOKUP($A181,EH!$D$3:$K$52,COLUMN(M179)-COLUMN($E$2),0)</f>
        <v>#N/A</v>
      </c>
    </row>
    <row r="182" spans="1:13">
      <c r="A182" t="s">
        <v>94</v>
      </c>
      <c r="B182" s="214">
        <v>200</v>
      </c>
      <c r="D182" s="215">
        <v>29</v>
      </c>
      <c r="F182">
        <v>70.5</v>
      </c>
      <c r="G182">
        <v>13.25</v>
      </c>
      <c r="H182" s="218" t="e">
        <f>VLOOKUP($A182,EH!$D$3:$K$52,COLUMN(H180)-COLUMN($E$2),0)</f>
        <v>#N/A</v>
      </c>
      <c r="I182" t="e">
        <f>VLOOKUP($A182,EH!$D$3:$K$52,COLUMN(I180)-COLUMN($E$2),0)</f>
        <v>#N/A</v>
      </c>
      <c r="J182" s="215" t="e">
        <f>VLOOKUP($A182,EH!$D$3:$K$52,COLUMN(J180)-COLUMN($E$2),0)</f>
        <v>#N/A</v>
      </c>
      <c r="K182" s="214" t="e">
        <f>VLOOKUP($A182,EH!$D$3:$K$52,COLUMN(K180)-COLUMN($E$2),0)</f>
        <v>#N/A</v>
      </c>
      <c r="L182" t="e">
        <f>VLOOKUP($A182,EH!$D$3:$K$52,COLUMN(L180)-COLUMN($E$2),0)</f>
        <v>#N/A</v>
      </c>
      <c r="M182" s="215" t="e">
        <f>VLOOKUP($A182,EH!$D$3:$K$52,COLUMN(M180)-COLUMN($E$2),0)</f>
        <v>#N/A</v>
      </c>
    </row>
    <row r="183" spans="1:13">
      <c r="A183" t="s">
        <v>93</v>
      </c>
      <c r="B183" s="214">
        <v>198</v>
      </c>
      <c r="D183" s="215">
        <v>26</v>
      </c>
      <c r="F183">
        <v>73</v>
      </c>
      <c r="G183">
        <v>14.25</v>
      </c>
      <c r="H183" s="218" t="e">
        <f>VLOOKUP($A183,EH!$D$3:$K$52,COLUMN(H181)-COLUMN($E$2),0)</f>
        <v>#N/A</v>
      </c>
      <c r="I183" t="e">
        <f>VLOOKUP($A183,EH!$D$3:$K$52,COLUMN(I181)-COLUMN($E$2),0)</f>
        <v>#N/A</v>
      </c>
      <c r="J183" s="215" t="e">
        <f>VLOOKUP($A183,EH!$D$3:$K$52,COLUMN(J181)-COLUMN($E$2),0)</f>
        <v>#N/A</v>
      </c>
      <c r="K183" s="214" t="e">
        <f>VLOOKUP($A183,EH!$D$3:$K$52,COLUMN(K181)-COLUMN($E$2),0)</f>
        <v>#N/A</v>
      </c>
      <c r="L183" t="e">
        <f>VLOOKUP($A183,EH!$D$3:$K$52,COLUMN(L181)-COLUMN($E$2),0)</f>
        <v>#N/A</v>
      </c>
      <c r="M183" s="215" t="e">
        <f>VLOOKUP($A183,EH!$D$3:$K$52,COLUMN(M181)-COLUMN($E$2),0)</f>
        <v>#N/A</v>
      </c>
    </row>
    <row r="184" spans="1:13">
      <c r="A184" t="s">
        <v>2004</v>
      </c>
      <c r="B184" s="214">
        <v>425</v>
      </c>
      <c r="D184" s="215">
        <v>60</v>
      </c>
      <c r="E184" s="214">
        <v>0.1</v>
      </c>
      <c r="F184">
        <v>98.05</v>
      </c>
      <c r="G184">
        <v>20.32</v>
      </c>
      <c r="H184" s="218" t="e">
        <f>VLOOKUP($A184,EH!$D$3:$K$52,COLUMN(H182)-COLUMN($E$2),0)</f>
        <v>#N/A</v>
      </c>
      <c r="I184" t="e">
        <f>VLOOKUP($A184,EH!$D$3:$K$52,COLUMN(I182)-COLUMN($E$2),0)</f>
        <v>#N/A</v>
      </c>
      <c r="J184" s="215" t="e">
        <f>VLOOKUP($A184,EH!$D$3:$K$52,COLUMN(J182)-COLUMN($E$2),0)</f>
        <v>#N/A</v>
      </c>
      <c r="K184" s="214" t="e">
        <f>VLOOKUP($A184,EH!$D$3:$K$52,COLUMN(K182)-COLUMN($E$2),0)</f>
        <v>#N/A</v>
      </c>
      <c r="L184" t="e">
        <f>VLOOKUP($A184,EH!$D$3:$K$52,COLUMN(L182)-COLUMN($E$2),0)</f>
        <v>#N/A</v>
      </c>
      <c r="M184" s="215" t="e">
        <f>VLOOKUP($A184,EH!$D$3:$K$52,COLUMN(M182)-COLUMN($E$2),0)</f>
        <v>#N/A</v>
      </c>
    </row>
    <row r="185" spans="1:13">
      <c r="A185" t="s">
        <v>1977</v>
      </c>
      <c r="B185" s="214">
        <v>85</v>
      </c>
      <c r="D185" s="215">
        <v>15</v>
      </c>
      <c r="F185">
        <v>30.6</v>
      </c>
      <c r="G185">
        <v>6</v>
      </c>
      <c r="H185" s="218" t="e">
        <f>VLOOKUP($A185,EH!$D$3:$K$52,COLUMN(H183)-COLUMN($E$2),0)</f>
        <v>#N/A</v>
      </c>
      <c r="I185" t="e">
        <f>VLOOKUP($A185,EH!$D$3:$K$52,COLUMN(I183)-COLUMN($E$2),0)</f>
        <v>#N/A</v>
      </c>
      <c r="J185" s="215" t="e">
        <f>VLOOKUP($A185,EH!$D$3:$K$52,COLUMN(J183)-COLUMN($E$2),0)</f>
        <v>#N/A</v>
      </c>
      <c r="K185" s="214" t="e">
        <f>VLOOKUP($A185,EH!$D$3:$K$52,COLUMN(K183)-COLUMN($E$2),0)</f>
        <v>#N/A</v>
      </c>
      <c r="L185" t="e">
        <f>VLOOKUP($A185,EH!$D$3:$K$52,COLUMN(L183)-COLUMN($E$2),0)</f>
        <v>#N/A</v>
      </c>
      <c r="M185" s="215" t="e">
        <f>VLOOKUP($A185,EH!$D$3:$K$52,COLUMN(M183)-COLUMN($E$2),0)</f>
        <v>#N/A</v>
      </c>
    </row>
    <row r="186" spans="1:13">
      <c r="A186" t="s">
        <v>2017</v>
      </c>
      <c r="B186" s="214">
        <v>32</v>
      </c>
      <c r="D186" s="215">
        <v>8</v>
      </c>
      <c r="E186" s="214">
        <v>2.5</v>
      </c>
      <c r="F186">
        <v>12.05</v>
      </c>
      <c r="G186">
        <v>3.5</v>
      </c>
      <c r="H186" s="218" t="e">
        <f>VLOOKUP($A186,EH!$D$3:$K$52,COLUMN(H184)-COLUMN($E$2),0)</f>
        <v>#N/A</v>
      </c>
      <c r="I186" t="e">
        <f>VLOOKUP($A186,EH!$D$3:$K$52,COLUMN(I184)-COLUMN($E$2),0)</f>
        <v>#N/A</v>
      </c>
      <c r="J186" s="215" t="e">
        <f>VLOOKUP($A186,EH!$D$3:$K$52,COLUMN(J184)-COLUMN($E$2),0)</f>
        <v>#N/A</v>
      </c>
      <c r="K186" s="214" t="e">
        <f>VLOOKUP($A186,EH!$D$3:$K$52,COLUMN(K184)-COLUMN($E$2),0)</f>
        <v>#N/A</v>
      </c>
      <c r="L186" t="e">
        <f>VLOOKUP($A186,EH!$D$3:$K$52,COLUMN(L184)-COLUMN($E$2),0)</f>
        <v>#N/A</v>
      </c>
      <c r="M186" s="215" t="e">
        <f>VLOOKUP($A186,EH!$D$3:$K$52,COLUMN(M184)-COLUMN($E$2),0)</f>
        <v>#N/A</v>
      </c>
    </row>
    <row r="187" spans="1:13">
      <c r="A187" t="s">
        <v>1585</v>
      </c>
      <c r="B187" s="214">
        <v>550</v>
      </c>
      <c r="D187" s="215">
        <v>65</v>
      </c>
      <c r="E187" s="214">
        <v>0.1</v>
      </c>
      <c r="F187">
        <v>160.30000000000001</v>
      </c>
      <c r="G187">
        <v>31.85</v>
      </c>
      <c r="H187" s="218" t="e">
        <f>VLOOKUP($A187,EH!$D$3:$K$52,COLUMN(H185)-COLUMN($E$2),0)</f>
        <v>#N/A</v>
      </c>
      <c r="I187" t="e">
        <f>VLOOKUP($A187,EH!$D$3:$K$52,COLUMN(I185)-COLUMN($E$2),0)</f>
        <v>#N/A</v>
      </c>
      <c r="J187" s="215" t="e">
        <f>VLOOKUP($A187,EH!$D$3:$K$52,COLUMN(J185)-COLUMN($E$2),0)</f>
        <v>#N/A</v>
      </c>
      <c r="K187" s="214" t="e">
        <f>VLOOKUP($A187,EH!$D$3:$K$52,COLUMN(K185)-COLUMN($E$2),0)</f>
        <v>#N/A</v>
      </c>
      <c r="L187" t="e">
        <f>VLOOKUP($A187,EH!$D$3:$K$52,COLUMN(L185)-COLUMN($E$2),0)</f>
        <v>#N/A</v>
      </c>
      <c r="M187" s="215" t="e">
        <f>VLOOKUP($A187,EH!$D$3:$K$52,COLUMN(M185)-COLUMN($E$2),0)</f>
        <v>#N/A</v>
      </c>
    </row>
    <row r="188" spans="1:13">
      <c r="A188" t="s">
        <v>52</v>
      </c>
      <c r="B188" s="214">
        <v>400</v>
      </c>
      <c r="D188" s="215">
        <v>45</v>
      </c>
      <c r="E188" s="214">
        <v>0.1</v>
      </c>
      <c r="F188">
        <v>111.55</v>
      </c>
      <c r="G188">
        <v>22.85</v>
      </c>
      <c r="H188" s="218" t="e">
        <f>VLOOKUP($A188,EH!$D$3:$K$52,COLUMN(H186)-COLUMN($E$2),0)</f>
        <v>#N/A</v>
      </c>
      <c r="I188" t="e">
        <f>VLOOKUP($A188,EH!$D$3:$K$52,COLUMN(I186)-COLUMN($E$2),0)</f>
        <v>#N/A</v>
      </c>
      <c r="J188" s="215" t="e">
        <f>VLOOKUP($A188,EH!$D$3:$K$52,COLUMN(J186)-COLUMN($E$2),0)</f>
        <v>#N/A</v>
      </c>
      <c r="K188" s="214" t="e">
        <f>VLOOKUP($A188,EH!$D$3:$K$52,COLUMN(K186)-COLUMN($E$2),0)</f>
        <v>#N/A</v>
      </c>
      <c r="L188" t="e">
        <f>VLOOKUP($A188,EH!$D$3:$K$52,COLUMN(L186)-COLUMN($E$2),0)</f>
        <v>#N/A</v>
      </c>
      <c r="M188" s="215" t="e">
        <f>VLOOKUP($A188,EH!$D$3:$K$52,COLUMN(M186)-COLUMN($E$2),0)</f>
        <v>#N/A</v>
      </c>
    </row>
    <row r="189" spans="1:13">
      <c r="A189" t="s">
        <v>53</v>
      </c>
      <c r="B189" s="214">
        <v>400</v>
      </c>
      <c r="D189" s="215">
        <v>45</v>
      </c>
      <c r="E189" s="214">
        <v>10.1</v>
      </c>
      <c r="F189">
        <v>134.55000000000001</v>
      </c>
      <c r="G189">
        <v>33.299999999999997</v>
      </c>
      <c r="H189" s="218" t="e">
        <f>VLOOKUP($A189,EH!$D$3:$K$52,COLUMN(H187)-COLUMN($E$2),0)</f>
        <v>#N/A</v>
      </c>
      <c r="I189" t="e">
        <f>VLOOKUP($A189,EH!$D$3:$K$52,COLUMN(I187)-COLUMN($E$2),0)</f>
        <v>#N/A</v>
      </c>
      <c r="J189" s="215" t="e">
        <f>VLOOKUP($A189,EH!$D$3:$K$52,COLUMN(J187)-COLUMN($E$2),0)</f>
        <v>#N/A</v>
      </c>
      <c r="K189" s="214" t="e">
        <f>VLOOKUP($A189,EH!$D$3:$K$52,COLUMN(K187)-COLUMN($E$2),0)</f>
        <v>#N/A</v>
      </c>
      <c r="L189" t="e">
        <f>VLOOKUP($A189,EH!$D$3:$K$52,COLUMN(L187)-COLUMN($E$2),0)</f>
        <v>#N/A</v>
      </c>
      <c r="M189" s="215" t="e">
        <f>VLOOKUP($A189,EH!$D$3:$K$52,COLUMN(M187)-COLUMN($E$2),0)</f>
        <v>#N/A</v>
      </c>
    </row>
    <row r="190" spans="1:13">
      <c r="A190" t="s">
        <v>54</v>
      </c>
      <c r="B190" s="214">
        <v>370</v>
      </c>
      <c r="D190" s="215">
        <v>43</v>
      </c>
      <c r="E190" s="214">
        <v>0.1</v>
      </c>
      <c r="F190">
        <v>112.7</v>
      </c>
      <c r="G190">
        <v>24.65</v>
      </c>
      <c r="H190" s="218" t="e">
        <f>VLOOKUP($A190,EH!$D$3:$K$52,COLUMN(H188)-COLUMN($E$2),0)</f>
        <v>#N/A</v>
      </c>
      <c r="I190" t="e">
        <f>VLOOKUP($A190,EH!$D$3:$K$52,COLUMN(I188)-COLUMN($E$2),0)</f>
        <v>#N/A</v>
      </c>
      <c r="J190" s="215" t="e">
        <f>VLOOKUP($A190,EH!$D$3:$K$52,COLUMN(J188)-COLUMN($E$2),0)</f>
        <v>#N/A</v>
      </c>
      <c r="K190" s="214" t="e">
        <f>VLOOKUP($A190,EH!$D$3:$K$52,COLUMN(K188)-COLUMN($E$2),0)</f>
        <v>#N/A</v>
      </c>
      <c r="L190" t="e">
        <f>VLOOKUP($A190,EH!$D$3:$K$52,COLUMN(L188)-COLUMN($E$2),0)</f>
        <v>#N/A</v>
      </c>
      <c r="M190" s="215" t="e">
        <f>VLOOKUP($A190,EH!$D$3:$K$52,COLUMN(M188)-COLUMN($E$2),0)</f>
        <v>#N/A</v>
      </c>
    </row>
    <row r="191" spans="1:13">
      <c r="A191" t="s">
        <v>774</v>
      </c>
      <c r="B191" s="214">
        <v>355</v>
      </c>
      <c r="D191" s="215">
        <v>45</v>
      </c>
      <c r="E191" s="214">
        <v>0.1</v>
      </c>
      <c r="F191">
        <v>104.05</v>
      </c>
      <c r="G191">
        <v>22.1</v>
      </c>
      <c r="H191" s="218" t="e">
        <f>VLOOKUP($A191,EH!$D$3:$K$52,COLUMN(H189)-COLUMN($E$2),0)</f>
        <v>#N/A</v>
      </c>
      <c r="I191" t="e">
        <f>VLOOKUP($A191,EH!$D$3:$K$52,COLUMN(I189)-COLUMN($E$2),0)</f>
        <v>#N/A</v>
      </c>
      <c r="J191" s="215" t="e">
        <f>VLOOKUP($A191,EH!$D$3:$K$52,COLUMN(J189)-COLUMN($E$2),0)</f>
        <v>#N/A</v>
      </c>
      <c r="K191" s="214" t="e">
        <f>VLOOKUP($A191,EH!$D$3:$K$52,COLUMN(K189)-COLUMN($E$2),0)</f>
        <v>#N/A</v>
      </c>
      <c r="L191" t="e">
        <f>VLOOKUP($A191,EH!$D$3:$K$52,COLUMN(L189)-COLUMN($E$2),0)</f>
        <v>#N/A</v>
      </c>
      <c r="M191" s="215" t="e">
        <f>VLOOKUP($A191,EH!$D$3:$K$52,COLUMN(M189)-COLUMN($E$2),0)</f>
        <v>#N/A</v>
      </c>
    </row>
    <row r="192" spans="1:13">
      <c r="A192" t="s">
        <v>773</v>
      </c>
      <c r="B192" s="214">
        <v>355</v>
      </c>
      <c r="D192" s="215">
        <v>45</v>
      </c>
      <c r="E192" s="214">
        <v>0.1</v>
      </c>
      <c r="F192">
        <v>96.05</v>
      </c>
      <c r="G192">
        <v>20.6</v>
      </c>
      <c r="H192" s="218" t="e">
        <f>VLOOKUP($A192,EH!$D$3:$K$52,COLUMN(H190)-COLUMN($E$2),0)</f>
        <v>#N/A</v>
      </c>
      <c r="I192" t="e">
        <f>VLOOKUP($A192,EH!$D$3:$K$52,COLUMN(I190)-COLUMN($E$2),0)</f>
        <v>#N/A</v>
      </c>
      <c r="J192" s="215" t="e">
        <f>VLOOKUP($A192,EH!$D$3:$K$52,COLUMN(J190)-COLUMN($E$2),0)</f>
        <v>#N/A</v>
      </c>
      <c r="K192" s="214" t="e">
        <f>VLOOKUP($A192,EH!$D$3:$K$52,COLUMN(K190)-COLUMN($E$2),0)</f>
        <v>#N/A</v>
      </c>
      <c r="L192" t="e">
        <f>VLOOKUP($A192,EH!$D$3:$K$52,COLUMN(L190)-COLUMN($E$2),0)</f>
        <v>#N/A</v>
      </c>
      <c r="M192" s="215" t="e">
        <f>VLOOKUP($A192,EH!$D$3:$K$52,COLUMN(M190)-COLUMN($E$2),0)</f>
        <v>#N/A</v>
      </c>
    </row>
    <row r="193" spans="1:13">
      <c r="A193" t="s">
        <v>782</v>
      </c>
      <c r="B193" s="214">
        <v>355</v>
      </c>
      <c r="D193" s="215">
        <v>45</v>
      </c>
      <c r="E193" s="214">
        <v>0.1</v>
      </c>
      <c r="F193">
        <v>87.8</v>
      </c>
      <c r="G193">
        <v>19.100000000000001</v>
      </c>
      <c r="H193" s="218" t="e">
        <f>VLOOKUP($A193,EH!$D$3:$K$52,COLUMN(H191)-COLUMN($E$2),0)</f>
        <v>#N/A</v>
      </c>
      <c r="I193" t="e">
        <f>VLOOKUP($A193,EH!$D$3:$K$52,COLUMN(I191)-COLUMN($E$2),0)</f>
        <v>#N/A</v>
      </c>
      <c r="J193" s="215" t="e">
        <f>VLOOKUP($A193,EH!$D$3:$K$52,COLUMN(J191)-COLUMN($E$2),0)</f>
        <v>#N/A</v>
      </c>
      <c r="K193" s="214" t="e">
        <f>VLOOKUP($A193,EH!$D$3:$K$52,COLUMN(K191)-COLUMN($E$2),0)</f>
        <v>#N/A</v>
      </c>
      <c r="L193" t="e">
        <f>VLOOKUP($A193,EH!$D$3:$K$52,COLUMN(L191)-COLUMN($E$2),0)</f>
        <v>#N/A</v>
      </c>
      <c r="M193" s="215" t="e">
        <f>VLOOKUP($A193,EH!$D$3:$K$52,COLUMN(M191)-COLUMN($E$2),0)</f>
        <v>#N/A</v>
      </c>
    </row>
    <row r="194" spans="1:13">
      <c r="A194" t="s">
        <v>1545</v>
      </c>
      <c r="B194" s="214">
        <v>380</v>
      </c>
      <c r="D194" s="215">
        <v>45</v>
      </c>
      <c r="E194" s="214">
        <v>0.1</v>
      </c>
      <c r="F194">
        <v>152.05000000000001</v>
      </c>
      <c r="G194">
        <v>35</v>
      </c>
      <c r="H194" s="218" t="e">
        <f>VLOOKUP($A194,EH!$D$3:$K$52,COLUMN(H192)-COLUMN($E$2),0)</f>
        <v>#N/A</v>
      </c>
      <c r="I194" t="e">
        <f>VLOOKUP($A194,EH!$D$3:$K$52,COLUMN(I192)-COLUMN($E$2),0)</f>
        <v>#N/A</v>
      </c>
      <c r="J194" s="215" t="e">
        <f>VLOOKUP($A194,EH!$D$3:$K$52,COLUMN(J192)-COLUMN($E$2),0)</f>
        <v>#N/A</v>
      </c>
      <c r="K194" s="214" t="e">
        <f>VLOOKUP($A194,EH!$D$3:$K$52,COLUMN(K192)-COLUMN($E$2),0)</f>
        <v>#N/A</v>
      </c>
      <c r="L194" t="e">
        <f>VLOOKUP($A194,EH!$D$3:$K$52,COLUMN(L192)-COLUMN($E$2),0)</f>
        <v>#N/A</v>
      </c>
      <c r="M194" s="215" t="e">
        <f>VLOOKUP($A194,EH!$D$3:$K$52,COLUMN(M192)-COLUMN($E$2),0)</f>
        <v>#N/A</v>
      </c>
    </row>
    <row r="195" spans="1:13">
      <c r="A195" t="s">
        <v>1970</v>
      </c>
      <c r="B195" s="214">
        <v>400</v>
      </c>
      <c r="D195" s="215">
        <v>50</v>
      </c>
      <c r="E195" s="214">
        <v>10.1</v>
      </c>
      <c r="F195">
        <v>145.25</v>
      </c>
      <c r="G195">
        <v>34.6</v>
      </c>
      <c r="H195" s="218" t="e">
        <f>VLOOKUP($A195,EH!$D$3:$K$52,COLUMN(H193)-COLUMN($E$2),0)</f>
        <v>#N/A</v>
      </c>
      <c r="I195" t="e">
        <f>VLOOKUP($A195,EH!$D$3:$K$52,COLUMN(I193)-COLUMN($E$2),0)</f>
        <v>#N/A</v>
      </c>
      <c r="J195" s="215" t="e">
        <f>VLOOKUP($A195,EH!$D$3:$K$52,COLUMN(J193)-COLUMN($E$2),0)</f>
        <v>#N/A</v>
      </c>
      <c r="K195" s="214" t="e">
        <f>VLOOKUP($A195,EH!$D$3:$K$52,COLUMN(K193)-COLUMN($E$2),0)</f>
        <v>#N/A</v>
      </c>
      <c r="L195" t="e">
        <f>VLOOKUP($A195,EH!$D$3:$K$52,COLUMN(L193)-COLUMN($E$2),0)</f>
        <v>#N/A</v>
      </c>
      <c r="M195" s="215" t="e">
        <f>VLOOKUP($A195,EH!$D$3:$K$52,COLUMN(M193)-COLUMN($E$2),0)</f>
        <v>#N/A</v>
      </c>
    </row>
    <row r="196" spans="1:13">
      <c r="A196" t="s">
        <v>1969</v>
      </c>
      <c r="B196" s="214">
        <v>385</v>
      </c>
      <c r="D196" s="215">
        <v>45</v>
      </c>
      <c r="E196" s="214">
        <v>0.1</v>
      </c>
      <c r="F196">
        <v>107.15</v>
      </c>
      <c r="G196">
        <v>16.850000000000001</v>
      </c>
      <c r="H196" s="218" t="e">
        <f>VLOOKUP($A196,EH!$D$3:$K$52,COLUMN(H194)-COLUMN($E$2),0)</f>
        <v>#N/A</v>
      </c>
      <c r="I196" t="e">
        <f>VLOOKUP($A196,EH!$D$3:$K$52,COLUMN(I194)-COLUMN($E$2),0)</f>
        <v>#N/A</v>
      </c>
      <c r="J196" s="215" t="e">
        <f>VLOOKUP($A196,EH!$D$3:$K$52,COLUMN(J194)-COLUMN($E$2),0)</f>
        <v>#N/A</v>
      </c>
      <c r="K196" s="214" t="e">
        <f>VLOOKUP($A196,EH!$D$3:$K$52,COLUMN(K194)-COLUMN($E$2),0)</f>
        <v>#N/A</v>
      </c>
      <c r="L196" t="e">
        <f>VLOOKUP($A196,EH!$D$3:$K$52,COLUMN(L194)-COLUMN($E$2),0)</f>
        <v>#N/A</v>
      </c>
      <c r="M196" s="215" t="e">
        <f>VLOOKUP($A196,EH!$D$3:$K$52,COLUMN(M194)-COLUMN($E$2),0)</f>
        <v>#N/A</v>
      </c>
    </row>
    <row r="197" spans="1:13">
      <c r="A197" t="s">
        <v>1926</v>
      </c>
      <c r="B197" s="214">
        <v>360</v>
      </c>
      <c r="D197" s="215">
        <v>30</v>
      </c>
      <c r="E197" s="214">
        <v>0.1</v>
      </c>
      <c r="F197">
        <v>96.05</v>
      </c>
      <c r="G197">
        <v>20.6</v>
      </c>
      <c r="H197" s="218" t="e">
        <f>VLOOKUP($A197,EH!$D$3:$K$52,COLUMN(H195)-COLUMN($E$2),0)</f>
        <v>#N/A</v>
      </c>
      <c r="I197" t="e">
        <f>VLOOKUP($A197,EH!$D$3:$K$52,COLUMN(I195)-COLUMN($E$2),0)</f>
        <v>#N/A</v>
      </c>
      <c r="J197" s="215" t="e">
        <f>VLOOKUP($A197,EH!$D$3:$K$52,COLUMN(J195)-COLUMN($E$2),0)</f>
        <v>#N/A</v>
      </c>
      <c r="K197" s="214" t="e">
        <f>VLOOKUP($A197,EH!$D$3:$K$52,COLUMN(K195)-COLUMN($E$2),0)</f>
        <v>#N/A</v>
      </c>
      <c r="L197" t="e">
        <f>VLOOKUP($A197,EH!$D$3:$K$52,COLUMN(L195)-COLUMN($E$2),0)</f>
        <v>#N/A</v>
      </c>
      <c r="M197" s="215" t="e">
        <f>VLOOKUP($A197,EH!$D$3:$K$52,COLUMN(M195)-COLUMN($E$2),0)</f>
        <v>#N/A</v>
      </c>
    </row>
    <row r="198" spans="1:13">
      <c r="A198" t="s">
        <v>2001</v>
      </c>
      <c r="B198" s="214">
        <v>293</v>
      </c>
      <c r="D198" s="215">
        <v>45</v>
      </c>
      <c r="E198" s="214">
        <v>0.1</v>
      </c>
      <c r="F198">
        <v>71.150000000000006</v>
      </c>
      <c r="G198">
        <v>11.8</v>
      </c>
      <c r="H198" s="218" t="e">
        <f>VLOOKUP($A198,EH!$D$3:$K$52,COLUMN(H196)-COLUMN($E$2),0)</f>
        <v>#N/A</v>
      </c>
      <c r="I198" t="e">
        <f>VLOOKUP($A198,EH!$D$3:$K$52,COLUMN(I196)-COLUMN($E$2),0)</f>
        <v>#N/A</v>
      </c>
      <c r="J198" s="215" t="e">
        <f>VLOOKUP($A198,EH!$D$3:$K$52,COLUMN(J196)-COLUMN($E$2),0)</f>
        <v>#N/A</v>
      </c>
      <c r="K198" s="214" t="e">
        <f>VLOOKUP($A198,EH!$D$3:$K$52,COLUMN(K196)-COLUMN($E$2),0)</f>
        <v>#N/A</v>
      </c>
      <c r="L198" t="e">
        <f>VLOOKUP($A198,EH!$D$3:$K$52,COLUMN(L196)-COLUMN($E$2),0)</f>
        <v>#N/A</v>
      </c>
      <c r="M198" s="215" t="e">
        <f>VLOOKUP($A198,EH!$D$3:$K$52,COLUMN(M196)-COLUMN($E$2),0)</f>
        <v>#N/A</v>
      </c>
    </row>
    <row r="199" spans="1:13">
      <c r="A199" t="s">
        <v>64</v>
      </c>
      <c r="B199" s="214">
        <v>500</v>
      </c>
      <c r="D199" s="215">
        <v>60</v>
      </c>
      <c r="E199" s="214">
        <v>20.100000000000001</v>
      </c>
      <c r="F199">
        <v>196.2</v>
      </c>
      <c r="G199">
        <v>50.85</v>
      </c>
      <c r="H199" s="218" t="e">
        <f>VLOOKUP($A199,EH!$D$3:$K$52,COLUMN(H197)-COLUMN($E$2),0)</f>
        <v>#N/A</v>
      </c>
      <c r="I199" t="e">
        <f>VLOOKUP($A199,EH!$D$3:$K$52,COLUMN(I197)-COLUMN($E$2),0)</f>
        <v>#N/A</v>
      </c>
      <c r="J199" s="215" t="e">
        <f>VLOOKUP($A199,EH!$D$3:$K$52,COLUMN(J197)-COLUMN($E$2),0)</f>
        <v>#N/A</v>
      </c>
      <c r="K199" s="214" t="e">
        <f>VLOOKUP($A199,EH!$D$3:$K$52,COLUMN(K197)-COLUMN($E$2),0)</f>
        <v>#N/A</v>
      </c>
      <c r="L199" t="e">
        <f>VLOOKUP($A199,EH!$D$3:$K$52,COLUMN(L197)-COLUMN($E$2),0)</f>
        <v>#N/A</v>
      </c>
      <c r="M199" s="215" t="e">
        <f>VLOOKUP($A199,EH!$D$3:$K$52,COLUMN(M197)-COLUMN($E$2),0)</f>
        <v>#N/A</v>
      </c>
    </row>
    <row r="200" spans="1:13">
      <c r="A200" t="s">
        <v>770</v>
      </c>
      <c r="B200" s="214">
        <v>515</v>
      </c>
      <c r="D200" s="215">
        <v>60</v>
      </c>
      <c r="E200" s="214">
        <v>0.1</v>
      </c>
      <c r="F200">
        <v>163.69999999999999</v>
      </c>
      <c r="G200">
        <v>36.15</v>
      </c>
      <c r="H200" s="218" t="e">
        <f>VLOOKUP($A200,EH!$D$3:$K$52,COLUMN(H198)-COLUMN($E$2),0)</f>
        <v>#N/A</v>
      </c>
      <c r="I200" t="e">
        <f>VLOOKUP($A200,EH!$D$3:$K$52,COLUMN(I198)-COLUMN($E$2),0)</f>
        <v>#N/A</v>
      </c>
      <c r="J200" s="215" t="e">
        <f>VLOOKUP($A200,EH!$D$3:$K$52,COLUMN(J198)-COLUMN($E$2),0)</f>
        <v>#N/A</v>
      </c>
      <c r="K200" s="214" t="e">
        <f>VLOOKUP($A200,EH!$D$3:$K$52,COLUMN(K198)-COLUMN($E$2),0)</f>
        <v>#N/A</v>
      </c>
      <c r="L200" t="e">
        <f>VLOOKUP($A200,EH!$D$3:$K$52,COLUMN(L198)-COLUMN($E$2),0)</f>
        <v>#N/A</v>
      </c>
      <c r="M200" s="215" t="e">
        <f>VLOOKUP($A200,EH!$D$3:$K$52,COLUMN(M198)-COLUMN($E$2),0)</f>
        <v>#N/A</v>
      </c>
    </row>
    <row r="201" spans="1:13">
      <c r="A201" t="s">
        <v>1556</v>
      </c>
      <c r="B201" s="214">
        <v>570</v>
      </c>
      <c r="D201" s="215">
        <v>60</v>
      </c>
      <c r="E201" s="214">
        <v>20.100000000000001</v>
      </c>
      <c r="F201">
        <v>212</v>
      </c>
      <c r="G201">
        <v>53.6</v>
      </c>
      <c r="H201" s="218" t="e">
        <f>VLOOKUP($A201,EH!$D$3:$K$52,COLUMN(H199)-COLUMN($E$2),0)</f>
        <v>#N/A</v>
      </c>
      <c r="I201" t="e">
        <f>VLOOKUP($A201,EH!$D$3:$K$52,COLUMN(I199)-COLUMN($E$2),0)</f>
        <v>#N/A</v>
      </c>
      <c r="J201" s="215" t="e">
        <f>VLOOKUP($A201,EH!$D$3:$K$52,COLUMN(J199)-COLUMN($E$2),0)</f>
        <v>#N/A</v>
      </c>
      <c r="K201" s="214" t="e">
        <f>VLOOKUP($A201,EH!$D$3:$K$52,COLUMN(K199)-COLUMN($E$2),0)</f>
        <v>#N/A</v>
      </c>
      <c r="L201" t="e">
        <f>VLOOKUP($A201,EH!$D$3:$K$52,COLUMN(L199)-COLUMN($E$2),0)</f>
        <v>#N/A</v>
      </c>
      <c r="M201" s="215" t="e">
        <f>VLOOKUP($A201,EH!$D$3:$K$52,COLUMN(M199)-COLUMN($E$2),0)</f>
        <v>#N/A</v>
      </c>
    </row>
    <row r="202" spans="1:13">
      <c r="A202" t="s">
        <v>2003</v>
      </c>
      <c r="B202" s="214">
        <v>450</v>
      </c>
      <c r="D202" s="215">
        <v>50</v>
      </c>
      <c r="E202" s="214">
        <v>0.1</v>
      </c>
      <c r="F202">
        <v>190.7</v>
      </c>
      <c r="G202">
        <v>40.4</v>
      </c>
      <c r="H202" s="218" t="e">
        <f>VLOOKUP($A202,EH!$D$3:$K$52,COLUMN(H200)-COLUMN($E$2),0)</f>
        <v>#N/A</v>
      </c>
      <c r="I202" t="e">
        <f>VLOOKUP($A202,EH!$D$3:$K$52,COLUMN(I200)-COLUMN($E$2),0)</f>
        <v>#N/A</v>
      </c>
      <c r="J202" s="215" t="e">
        <f>VLOOKUP($A202,EH!$D$3:$K$52,COLUMN(J200)-COLUMN($E$2),0)</f>
        <v>#N/A</v>
      </c>
      <c r="K202" s="214" t="e">
        <f>VLOOKUP($A202,EH!$D$3:$K$52,COLUMN(K200)-COLUMN($E$2),0)</f>
        <v>#N/A</v>
      </c>
      <c r="L202" t="e">
        <f>VLOOKUP($A202,EH!$D$3:$K$52,COLUMN(L200)-COLUMN($E$2),0)</f>
        <v>#N/A</v>
      </c>
      <c r="M202" s="215" t="e">
        <f>VLOOKUP($A202,EH!$D$3:$K$52,COLUMN(M200)-COLUMN($E$2),0)</f>
        <v>#N/A</v>
      </c>
    </row>
    <row r="203" spans="1:13">
      <c r="A203" t="s">
        <v>1885</v>
      </c>
      <c r="B203" s="214">
        <v>550</v>
      </c>
      <c r="D203" s="215">
        <v>55</v>
      </c>
      <c r="E203" s="214">
        <v>0.1</v>
      </c>
      <c r="F203">
        <v>135.44999999999999</v>
      </c>
      <c r="G203">
        <v>24.5</v>
      </c>
      <c r="H203" s="218" t="e">
        <f>VLOOKUP($A203,EH!$D$3:$K$52,COLUMN(H201)-COLUMN($E$2),0)</f>
        <v>#N/A</v>
      </c>
      <c r="I203" t="e">
        <f>VLOOKUP($A203,EH!$D$3:$K$52,COLUMN(I201)-COLUMN($E$2),0)</f>
        <v>#N/A</v>
      </c>
      <c r="J203" s="215" t="e">
        <f>VLOOKUP($A203,EH!$D$3:$K$52,COLUMN(J201)-COLUMN($E$2),0)</f>
        <v>#N/A</v>
      </c>
      <c r="K203" s="214" t="e">
        <f>VLOOKUP($A203,EH!$D$3:$K$52,COLUMN(K201)-COLUMN($E$2),0)</f>
        <v>#N/A</v>
      </c>
      <c r="L203" t="e">
        <f>VLOOKUP($A203,EH!$D$3:$K$52,COLUMN(L201)-COLUMN($E$2),0)</f>
        <v>#N/A</v>
      </c>
      <c r="M203" s="215" t="e">
        <f>VLOOKUP($A203,EH!$D$3:$K$52,COLUMN(M201)-COLUMN($E$2),0)</f>
        <v>#N/A</v>
      </c>
    </row>
    <row r="204" spans="1:13">
      <c r="A204" t="s">
        <v>2060</v>
      </c>
      <c r="B204" s="214">
        <v>400</v>
      </c>
      <c r="D204" s="215">
        <v>46</v>
      </c>
      <c r="E204" s="214">
        <v>0.1</v>
      </c>
      <c r="F204">
        <v>76.650000000000006</v>
      </c>
      <c r="G204">
        <v>11.95</v>
      </c>
      <c r="H204" s="218" t="e">
        <f>VLOOKUP($A204,EH!$D$3:$K$52,COLUMN(H202)-COLUMN($E$2),0)</f>
        <v>#N/A</v>
      </c>
      <c r="I204" t="e">
        <f>VLOOKUP($A204,EH!$D$3:$K$52,COLUMN(I202)-COLUMN($E$2),0)</f>
        <v>#N/A</v>
      </c>
      <c r="J204" s="215" t="e">
        <f>VLOOKUP($A204,EH!$D$3:$K$52,COLUMN(J202)-COLUMN($E$2),0)</f>
        <v>#N/A</v>
      </c>
      <c r="K204" s="214" t="e">
        <f>VLOOKUP($A204,EH!$D$3:$K$52,COLUMN(K202)-COLUMN($E$2),0)</f>
        <v>#N/A</v>
      </c>
      <c r="L204" t="e">
        <f>VLOOKUP($A204,EH!$D$3:$K$52,COLUMN(L202)-COLUMN($E$2),0)</f>
        <v>#N/A</v>
      </c>
      <c r="M204" s="215" t="e">
        <f>VLOOKUP($A204,EH!$D$3:$K$52,COLUMN(M202)-COLUMN($E$2),0)</f>
        <v>#N/A</v>
      </c>
    </row>
    <row r="205" spans="1:13">
      <c r="A205" t="s">
        <v>1906</v>
      </c>
      <c r="B205" s="214">
        <v>570</v>
      </c>
      <c r="D205" s="215">
        <v>55</v>
      </c>
      <c r="E205" s="214">
        <v>20.100000000000001</v>
      </c>
      <c r="F205">
        <v>225.25</v>
      </c>
      <c r="G205">
        <v>56.85</v>
      </c>
      <c r="H205" s="218" t="e">
        <f>VLOOKUP($A205,EH!$D$3:$K$52,COLUMN(H203)-COLUMN($E$2),0)</f>
        <v>#N/A</v>
      </c>
      <c r="I205" t="e">
        <f>VLOOKUP($A205,EH!$D$3:$K$52,COLUMN(I203)-COLUMN($E$2),0)</f>
        <v>#N/A</v>
      </c>
      <c r="J205" s="215" t="e">
        <f>VLOOKUP($A205,EH!$D$3:$K$52,COLUMN(J203)-COLUMN($E$2),0)</f>
        <v>#N/A</v>
      </c>
      <c r="K205" s="214" t="e">
        <f>VLOOKUP($A205,EH!$D$3:$K$52,COLUMN(K203)-COLUMN($E$2),0)</f>
        <v>#N/A</v>
      </c>
      <c r="L205" t="e">
        <f>VLOOKUP($A205,EH!$D$3:$K$52,COLUMN(L203)-COLUMN($E$2),0)</f>
        <v>#N/A</v>
      </c>
      <c r="M205" s="215" t="e">
        <f>VLOOKUP($A205,EH!$D$3:$K$52,COLUMN(M203)-COLUMN($E$2),0)</f>
        <v>#N/A</v>
      </c>
    </row>
    <row r="206" spans="1:13">
      <c r="A206" t="s">
        <v>1990</v>
      </c>
      <c r="B206" s="214">
        <v>448</v>
      </c>
      <c r="D206" s="215">
        <v>55</v>
      </c>
      <c r="E206" s="214">
        <v>0.1</v>
      </c>
      <c r="F206">
        <v>113.35</v>
      </c>
      <c r="G206">
        <v>17.850000000000001</v>
      </c>
      <c r="H206" s="218" t="e">
        <f>VLOOKUP($A206,EH!$D$3:$K$52,COLUMN(H204)-COLUMN($E$2),0)</f>
        <v>#N/A</v>
      </c>
      <c r="I206" t="e">
        <f>VLOOKUP($A206,EH!$D$3:$K$52,COLUMN(I204)-COLUMN($E$2),0)</f>
        <v>#N/A</v>
      </c>
      <c r="J206" s="215" t="e">
        <f>VLOOKUP($A206,EH!$D$3:$K$52,COLUMN(J204)-COLUMN($E$2),0)</f>
        <v>#N/A</v>
      </c>
      <c r="K206" s="214" t="e">
        <f>VLOOKUP($A206,EH!$D$3:$K$52,COLUMN(K204)-COLUMN($E$2),0)</f>
        <v>#N/A</v>
      </c>
      <c r="L206" t="e">
        <f>VLOOKUP($A206,EH!$D$3:$K$52,COLUMN(L204)-COLUMN($E$2),0)</f>
        <v>#N/A</v>
      </c>
      <c r="M206" s="215" t="e">
        <f>VLOOKUP($A206,EH!$D$3:$K$52,COLUMN(M204)-COLUMN($E$2),0)</f>
        <v>#N/A</v>
      </c>
    </row>
    <row r="207" spans="1:13">
      <c r="A207" t="s">
        <v>92</v>
      </c>
      <c r="B207" s="214">
        <v>181</v>
      </c>
      <c r="D207" s="215">
        <v>26</v>
      </c>
      <c r="F207">
        <v>50.5</v>
      </c>
      <c r="G207">
        <v>9</v>
      </c>
      <c r="H207" s="218" t="e">
        <f>VLOOKUP($A207,EH!$D$3:$K$52,COLUMN(H205)-COLUMN($E$2),0)</f>
        <v>#N/A</v>
      </c>
      <c r="I207" t="e">
        <f>VLOOKUP($A207,EH!$D$3:$K$52,COLUMN(I205)-COLUMN($E$2),0)</f>
        <v>#N/A</v>
      </c>
      <c r="J207" s="215" t="e">
        <f>VLOOKUP($A207,EH!$D$3:$K$52,COLUMN(J205)-COLUMN($E$2),0)</f>
        <v>#N/A</v>
      </c>
      <c r="K207" s="214" t="e">
        <f>VLOOKUP($A207,EH!$D$3:$K$52,COLUMN(K205)-COLUMN($E$2),0)</f>
        <v>#N/A</v>
      </c>
      <c r="L207" t="e">
        <f>VLOOKUP($A207,EH!$D$3:$K$52,COLUMN(L205)-COLUMN($E$2),0)</f>
        <v>#N/A</v>
      </c>
      <c r="M207" s="215" t="e">
        <f>VLOOKUP($A207,EH!$D$3:$K$52,COLUMN(M205)-COLUMN($E$2),0)</f>
        <v>#N/A</v>
      </c>
    </row>
    <row r="208" spans="1:13">
      <c r="A208" t="s">
        <v>91</v>
      </c>
      <c r="B208" s="214">
        <v>181</v>
      </c>
      <c r="D208" s="215">
        <v>26</v>
      </c>
      <c r="F208">
        <v>50.75</v>
      </c>
      <c r="G208">
        <v>9.0299999999999994</v>
      </c>
      <c r="H208" s="218" t="e">
        <f>VLOOKUP($A208,EH!$D$3:$K$52,COLUMN(H206)-COLUMN($E$2),0)</f>
        <v>#N/A</v>
      </c>
      <c r="I208" t="e">
        <f>VLOOKUP($A208,EH!$D$3:$K$52,COLUMN(I206)-COLUMN($E$2),0)</f>
        <v>#N/A</v>
      </c>
      <c r="J208" s="215" t="e">
        <f>VLOOKUP($A208,EH!$D$3:$K$52,COLUMN(J206)-COLUMN($E$2),0)</f>
        <v>#N/A</v>
      </c>
      <c r="K208" s="214" t="e">
        <f>VLOOKUP($A208,EH!$D$3:$K$52,COLUMN(K206)-COLUMN($E$2),0)</f>
        <v>#N/A</v>
      </c>
      <c r="L208" t="e">
        <f>VLOOKUP($A208,EH!$D$3:$K$52,COLUMN(L206)-COLUMN($E$2),0)</f>
        <v>#N/A</v>
      </c>
      <c r="M208" s="215" t="e">
        <f>VLOOKUP($A208,EH!$D$3:$K$52,COLUMN(M206)-COLUMN($E$2),0)</f>
        <v>#N/A</v>
      </c>
    </row>
    <row r="209" spans="1:13">
      <c r="A209" t="s">
        <v>2104</v>
      </c>
      <c r="B209" s="214">
        <v>160</v>
      </c>
      <c r="D209" s="215">
        <v>25</v>
      </c>
      <c r="E209" s="214">
        <v>0.1</v>
      </c>
      <c r="F209">
        <v>31.4</v>
      </c>
      <c r="G209">
        <v>4.75</v>
      </c>
      <c r="H209" s="218" t="e">
        <f>VLOOKUP($A209,EH!$D$3:$K$52,COLUMN(H207)-COLUMN($E$2),0)</f>
        <v>#N/A</v>
      </c>
      <c r="I209" t="e">
        <f>VLOOKUP($A209,EH!$D$3:$K$52,COLUMN(I207)-COLUMN($E$2),0)</f>
        <v>#N/A</v>
      </c>
      <c r="J209" s="215" t="e">
        <f>VLOOKUP($A209,EH!$D$3:$K$52,COLUMN(J207)-COLUMN($E$2),0)</f>
        <v>#N/A</v>
      </c>
      <c r="K209" s="214" t="e">
        <f>VLOOKUP($A209,EH!$D$3:$K$52,COLUMN(K207)-COLUMN($E$2),0)</f>
        <v>#N/A</v>
      </c>
      <c r="L209" t="e">
        <f>VLOOKUP($A209,EH!$D$3:$K$52,COLUMN(L207)-COLUMN($E$2),0)</f>
        <v>#N/A</v>
      </c>
      <c r="M209" s="215" t="e">
        <f>VLOOKUP($A209,EH!$D$3:$K$52,COLUMN(M207)-COLUMN($E$2),0)</f>
        <v>#N/A</v>
      </c>
    </row>
    <row r="210" spans="1:13">
      <c r="A210" t="s">
        <v>2105</v>
      </c>
      <c r="B210" s="214">
        <v>160</v>
      </c>
      <c r="D210" s="215">
        <v>25</v>
      </c>
      <c r="E210" s="214">
        <v>0.1</v>
      </c>
      <c r="F210">
        <v>31.4</v>
      </c>
      <c r="G210">
        <v>4.75</v>
      </c>
      <c r="H210" s="218" t="e">
        <f>VLOOKUP($A210,EH!$D$3:$K$52,COLUMN(H208)-COLUMN($E$2),0)</f>
        <v>#N/A</v>
      </c>
      <c r="I210" t="e">
        <f>VLOOKUP($A210,EH!$D$3:$K$52,COLUMN(I208)-COLUMN($E$2),0)</f>
        <v>#N/A</v>
      </c>
      <c r="J210" s="215" t="e">
        <f>VLOOKUP($A210,EH!$D$3:$K$52,COLUMN(J208)-COLUMN($E$2),0)</f>
        <v>#N/A</v>
      </c>
      <c r="K210" s="214" t="e">
        <f>VLOOKUP($A210,EH!$D$3:$K$52,COLUMN(K208)-COLUMN($E$2),0)</f>
        <v>#N/A</v>
      </c>
      <c r="L210" t="e">
        <f>VLOOKUP($A210,EH!$D$3:$K$52,COLUMN(L208)-COLUMN($E$2),0)</f>
        <v>#N/A</v>
      </c>
      <c r="M210" s="215" t="e">
        <f>VLOOKUP($A210,EH!$D$3:$K$52,COLUMN(M208)-COLUMN($E$2),0)</f>
        <v>#N/A</v>
      </c>
    </row>
    <row r="211" spans="1:13">
      <c r="A211" t="s">
        <v>1415</v>
      </c>
      <c r="B211" s="214">
        <v>170</v>
      </c>
      <c r="D211" s="215">
        <v>24</v>
      </c>
      <c r="E211" s="214">
        <v>0.1</v>
      </c>
      <c r="F211">
        <v>61.64</v>
      </c>
      <c r="G211">
        <v>13.8</v>
      </c>
      <c r="H211" s="218" t="e">
        <f>VLOOKUP($A211,EH!$D$3:$K$52,COLUMN(H209)-COLUMN($E$2),0)</f>
        <v>#N/A</v>
      </c>
      <c r="I211" t="e">
        <f>VLOOKUP($A211,EH!$D$3:$K$52,COLUMN(I209)-COLUMN($E$2),0)</f>
        <v>#N/A</v>
      </c>
      <c r="J211" s="215" t="e">
        <f>VLOOKUP($A211,EH!$D$3:$K$52,COLUMN(J209)-COLUMN($E$2),0)</f>
        <v>#N/A</v>
      </c>
      <c r="K211" s="214" t="e">
        <f>VLOOKUP($A211,EH!$D$3:$K$52,COLUMN(K209)-COLUMN($E$2),0)</f>
        <v>#N/A</v>
      </c>
      <c r="L211" t="e">
        <f>VLOOKUP($A211,EH!$D$3:$K$52,COLUMN(L209)-COLUMN($E$2),0)</f>
        <v>#N/A</v>
      </c>
      <c r="M211" s="215" t="e">
        <f>VLOOKUP($A211,EH!$D$3:$K$52,COLUMN(M209)-COLUMN($E$2),0)</f>
        <v>#N/A</v>
      </c>
    </row>
    <row r="212" spans="1:13">
      <c r="A212" t="s">
        <v>1976</v>
      </c>
      <c r="B212" s="214">
        <v>222</v>
      </c>
      <c r="D212" s="215">
        <v>30</v>
      </c>
      <c r="E212" s="214">
        <v>10.1</v>
      </c>
      <c r="F212">
        <v>93.64</v>
      </c>
      <c r="G212">
        <v>25.25</v>
      </c>
      <c r="H212" s="218" t="e">
        <f>VLOOKUP($A212,EH!$D$3:$K$52,COLUMN(H210)-COLUMN($E$2),0)</f>
        <v>#N/A</v>
      </c>
      <c r="I212" t="e">
        <f>VLOOKUP($A212,EH!$D$3:$K$52,COLUMN(I210)-COLUMN($E$2),0)</f>
        <v>#N/A</v>
      </c>
      <c r="J212" s="215" t="e">
        <f>VLOOKUP($A212,EH!$D$3:$K$52,COLUMN(J210)-COLUMN($E$2),0)</f>
        <v>#N/A</v>
      </c>
      <c r="K212" s="214" t="e">
        <f>VLOOKUP($A212,EH!$D$3:$K$52,COLUMN(K210)-COLUMN($E$2),0)</f>
        <v>#N/A</v>
      </c>
      <c r="L212" t="e">
        <f>VLOOKUP($A212,EH!$D$3:$K$52,COLUMN(L210)-COLUMN($E$2),0)</f>
        <v>#N/A</v>
      </c>
      <c r="M212" s="215" t="e">
        <f>VLOOKUP($A212,EH!$D$3:$K$52,COLUMN(M210)-COLUMN($E$2),0)</f>
        <v>#N/A</v>
      </c>
    </row>
    <row r="213" spans="1:13">
      <c r="A213" t="s">
        <v>1999</v>
      </c>
      <c r="B213" s="214">
        <v>204</v>
      </c>
      <c r="D213" s="215">
        <v>24</v>
      </c>
      <c r="E213" s="214">
        <v>0.1</v>
      </c>
      <c r="F213">
        <v>47.29</v>
      </c>
      <c r="G213">
        <v>7.85</v>
      </c>
      <c r="H213" s="218" t="e">
        <f>VLOOKUP($A213,EH!$D$3:$K$52,COLUMN(H211)-COLUMN($E$2),0)</f>
        <v>#N/A</v>
      </c>
      <c r="I213" t="e">
        <f>VLOOKUP($A213,EH!$D$3:$K$52,COLUMN(I211)-COLUMN($E$2),0)</f>
        <v>#N/A</v>
      </c>
      <c r="J213" s="215" t="e">
        <f>VLOOKUP($A213,EH!$D$3:$K$52,COLUMN(J211)-COLUMN($E$2),0)</f>
        <v>#N/A</v>
      </c>
      <c r="K213" s="214" t="e">
        <f>VLOOKUP($A213,EH!$D$3:$K$52,COLUMN(K211)-COLUMN($E$2),0)</f>
        <v>#N/A</v>
      </c>
      <c r="L213" t="e">
        <f>VLOOKUP($A213,EH!$D$3:$K$52,COLUMN(L211)-COLUMN($E$2),0)</f>
        <v>#N/A</v>
      </c>
      <c r="M213" s="215" t="e">
        <f>VLOOKUP($A213,EH!$D$3:$K$52,COLUMN(M211)-COLUMN($E$2),0)</f>
        <v>#N/A</v>
      </c>
    </row>
    <row r="214" spans="1:13">
      <c r="A214" t="s">
        <v>1997</v>
      </c>
      <c r="B214" s="214">
        <v>222</v>
      </c>
      <c r="D214" s="215">
        <v>30</v>
      </c>
      <c r="E214" s="214">
        <v>10.1</v>
      </c>
      <c r="F214">
        <v>71.64</v>
      </c>
      <c r="G214">
        <v>17.3</v>
      </c>
      <c r="H214" s="218" t="e">
        <f>VLOOKUP($A214,EH!$D$3:$K$52,COLUMN(H212)-COLUMN($E$2),0)</f>
        <v>#N/A</v>
      </c>
      <c r="I214" t="e">
        <f>VLOOKUP($A214,EH!$D$3:$K$52,COLUMN(I212)-COLUMN($E$2),0)</f>
        <v>#N/A</v>
      </c>
      <c r="J214" s="215" t="e">
        <f>VLOOKUP($A214,EH!$D$3:$K$52,COLUMN(J212)-COLUMN($E$2),0)</f>
        <v>#N/A</v>
      </c>
      <c r="K214" s="214" t="e">
        <f>VLOOKUP($A214,EH!$D$3:$K$52,COLUMN(K212)-COLUMN($E$2),0)</f>
        <v>#N/A</v>
      </c>
      <c r="L214" t="e">
        <f>VLOOKUP($A214,EH!$D$3:$K$52,COLUMN(L212)-COLUMN($E$2),0)</f>
        <v>#N/A</v>
      </c>
      <c r="M214" s="215" t="e">
        <f>VLOOKUP($A214,EH!$D$3:$K$52,COLUMN(M212)-COLUMN($E$2),0)</f>
        <v>#N/A</v>
      </c>
    </row>
    <row r="215" spans="1:13">
      <c r="A215" t="s">
        <v>1998</v>
      </c>
      <c r="B215" s="214">
        <v>253</v>
      </c>
      <c r="D215" s="215">
        <v>35</v>
      </c>
      <c r="E215" s="214">
        <v>0.1</v>
      </c>
      <c r="F215">
        <v>85.84</v>
      </c>
      <c r="G215">
        <v>15.3</v>
      </c>
      <c r="H215" s="218" t="e">
        <f>VLOOKUP($A215,EH!$D$3:$K$52,COLUMN(H213)-COLUMN($E$2),0)</f>
        <v>#N/A</v>
      </c>
      <c r="I215" t="e">
        <f>VLOOKUP($A215,EH!$D$3:$K$52,COLUMN(I213)-COLUMN($E$2),0)</f>
        <v>#N/A</v>
      </c>
      <c r="J215" s="215" t="e">
        <f>VLOOKUP($A215,EH!$D$3:$K$52,COLUMN(J213)-COLUMN($E$2),0)</f>
        <v>#N/A</v>
      </c>
      <c r="K215" s="214" t="e">
        <f>VLOOKUP($A215,EH!$D$3:$K$52,COLUMN(K213)-COLUMN($E$2),0)</f>
        <v>#N/A</v>
      </c>
      <c r="L215" t="e">
        <f>VLOOKUP($A215,EH!$D$3:$K$52,COLUMN(L213)-COLUMN($E$2),0)</f>
        <v>#N/A</v>
      </c>
      <c r="M215" s="215" t="e">
        <f>VLOOKUP($A215,EH!$D$3:$K$52,COLUMN(M213)-COLUMN($E$2),0)</f>
        <v>#N/A</v>
      </c>
    </row>
    <row r="216" spans="1:13">
      <c r="A216" t="s">
        <v>78</v>
      </c>
      <c r="B216" s="214">
        <v>400</v>
      </c>
      <c r="D216" s="215">
        <v>50</v>
      </c>
      <c r="E216" s="214">
        <v>0.1</v>
      </c>
      <c r="F216">
        <v>120.825</v>
      </c>
      <c r="G216">
        <v>28.475000000000001</v>
      </c>
      <c r="H216" s="218" t="e">
        <f>VLOOKUP($A216,EH!$D$3:$K$52,COLUMN(H214)-COLUMN($E$2),0)</f>
        <v>#N/A</v>
      </c>
      <c r="I216" t="e">
        <f>VLOOKUP($A216,EH!$D$3:$K$52,COLUMN(I214)-COLUMN($E$2),0)</f>
        <v>#N/A</v>
      </c>
      <c r="J216" s="215" t="e">
        <f>VLOOKUP($A216,EH!$D$3:$K$52,COLUMN(J214)-COLUMN($E$2),0)</f>
        <v>#N/A</v>
      </c>
      <c r="K216" s="214" t="e">
        <f>VLOOKUP($A216,EH!$D$3:$K$52,COLUMN(K214)-COLUMN($E$2),0)</f>
        <v>#N/A</v>
      </c>
      <c r="L216" t="e">
        <f>VLOOKUP($A216,EH!$D$3:$K$52,COLUMN(L214)-COLUMN($E$2),0)</f>
        <v>#N/A</v>
      </c>
      <c r="M216" s="215" t="e">
        <f>VLOOKUP($A216,EH!$D$3:$K$52,COLUMN(M214)-COLUMN($E$2),0)</f>
        <v>#N/A</v>
      </c>
    </row>
    <row r="217" spans="1:13">
      <c r="A217" t="s">
        <v>84</v>
      </c>
      <c r="B217" s="214">
        <v>424</v>
      </c>
      <c r="D217" s="215">
        <v>50</v>
      </c>
      <c r="E217" s="214">
        <v>0.1</v>
      </c>
      <c r="F217">
        <v>74.025000000000006</v>
      </c>
      <c r="G217">
        <v>14.725</v>
      </c>
      <c r="H217" s="218" t="e">
        <f>VLOOKUP($A217,EH!$D$3:$K$52,COLUMN(H215)-COLUMN($E$2),0)</f>
        <v>#N/A</v>
      </c>
      <c r="I217" t="e">
        <f>VLOOKUP($A217,EH!$D$3:$K$52,COLUMN(I215)-COLUMN($E$2),0)</f>
        <v>#N/A</v>
      </c>
      <c r="J217" s="215" t="e">
        <f>VLOOKUP($A217,EH!$D$3:$K$52,COLUMN(J215)-COLUMN($E$2),0)</f>
        <v>#N/A</v>
      </c>
      <c r="K217" s="214" t="e">
        <f>VLOOKUP($A217,EH!$D$3:$K$52,COLUMN(K215)-COLUMN($E$2),0)</f>
        <v>#N/A</v>
      </c>
      <c r="L217" t="e">
        <f>VLOOKUP($A217,EH!$D$3:$K$52,COLUMN(L215)-COLUMN($E$2),0)</f>
        <v>#N/A</v>
      </c>
      <c r="M217" s="215" t="e">
        <f>VLOOKUP($A217,EH!$D$3:$K$52,COLUMN(M215)-COLUMN($E$2),0)</f>
        <v>#N/A</v>
      </c>
    </row>
    <row r="218" spans="1:13">
      <c r="A218" t="s">
        <v>79</v>
      </c>
      <c r="B218" s="214">
        <v>400</v>
      </c>
      <c r="D218" s="215">
        <v>50</v>
      </c>
      <c r="E218" s="214">
        <v>0.1</v>
      </c>
      <c r="F218">
        <v>120.825</v>
      </c>
      <c r="G218">
        <v>28.475000000000001</v>
      </c>
      <c r="H218" s="218" t="e">
        <f>VLOOKUP($A218,EH!$D$3:$K$52,COLUMN(H216)-COLUMN($E$2),0)</f>
        <v>#N/A</v>
      </c>
      <c r="I218" t="e">
        <f>VLOOKUP($A218,EH!$D$3:$K$52,COLUMN(I216)-COLUMN($E$2),0)</f>
        <v>#N/A</v>
      </c>
      <c r="J218" s="215" t="e">
        <f>VLOOKUP($A218,EH!$D$3:$K$52,COLUMN(J216)-COLUMN($E$2),0)</f>
        <v>#N/A</v>
      </c>
      <c r="K218" s="214" t="e">
        <f>VLOOKUP($A218,EH!$D$3:$K$52,COLUMN(K216)-COLUMN($E$2),0)</f>
        <v>#N/A</v>
      </c>
      <c r="L218" t="e">
        <f>VLOOKUP($A218,EH!$D$3:$K$52,COLUMN(L216)-COLUMN($E$2),0)</f>
        <v>#N/A</v>
      </c>
      <c r="M218" s="215" t="e">
        <f>VLOOKUP($A218,EH!$D$3:$K$52,COLUMN(M216)-COLUMN($E$2),0)</f>
        <v>#N/A</v>
      </c>
    </row>
    <row r="219" spans="1:13">
      <c r="A219" t="s">
        <v>80</v>
      </c>
      <c r="B219" s="214">
        <v>400</v>
      </c>
      <c r="D219" s="215">
        <v>50</v>
      </c>
      <c r="E219" s="214">
        <v>0.1</v>
      </c>
      <c r="F219">
        <v>120.825</v>
      </c>
      <c r="G219">
        <v>28.475000000000001</v>
      </c>
      <c r="H219" s="218" t="e">
        <f>VLOOKUP($A219,EH!$D$3:$K$52,COLUMN(H217)-COLUMN($E$2),0)</f>
        <v>#N/A</v>
      </c>
      <c r="I219" t="e">
        <f>VLOOKUP($A219,EH!$D$3:$K$52,COLUMN(I217)-COLUMN($E$2),0)</f>
        <v>#N/A</v>
      </c>
      <c r="J219" s="215" t="e">
        <f>VLOOKUP($A219,EH!$D$3:$K$52,COLUMN(J217)-COLUMN($E$2),0)</f>
        <v>#N/A</v>
      </c>
      <c r="K219" s="214" t="e">
        <f>VLOOKUP($A219,EH!$D$3:$K$52,COLUMN(K217)-COLUMN($E$2),0)</f>
        <v>#N/A</v>
      </c>
      <c r="L219" t="e">
        <f>VLOOKUP($A219,EH!$D$3:$K$52,COLUMN(L217)-COLUMN($E$2),0)</f>
        <v>#N/A</v>
      </c>
      <c r="M219" s="215" t="e">
        <f>VLOOKUP($A219,EH!$D$3:$K$52,COLUMN(M217)-COLUMN($E$2),0)</f>
        <v>#N/A</v>
      </c>
    </row>
    <row r="220" spans="1:13">
      <c r="A220" t="s">
        <v>81</v>
      </c>
      <c r="B220" s="214">
        <v>400</v>
      </c>
      <c r="D220" s="215">
        <v>50</v>
      </c>
      <c r="E220" s="214">
        <v>0.1</v>
      </c>
      <c r="F220">
        <v>120.825</v>
      </c>
      <c r="G220">
        <v>28.475000000000001</v>
      </c>
      <c r="H220" s="218" t="e">
        <f>VLOOKUP($A220,EH!$D$3:$K$52,COLUMN(H218)-COLUMN($E$2),0)</f>
        <v>#N/A</v>
      </c>
      <c r="I220" t="e">
        <f>VLOOKUP($A220,EH!$D$3:$K$52,COLUMN(I218)-COLUMN($E$2),0)</f>
        <v>#N/A</v>
      </c>
      <c r="J220" s="215" t="e">
        <f>VLOOKUP($A220,EH!$D$3:$K$52,COLUMN(J218)-COLUMN($E$2),0)</f>
        <v>#N/A</v>
      </c>
      <c r="K220" s="214" t="e">
        <f>VLOOKUP($A220,EH!$D$3:$K$52,COLUMN(K218)-COLUMN($E$2),0)</f>
        <v>#N/A</v>
      </c>
      <c r="L220" t="e">
        <f>VLOOKUP($A220,EH!$D$3:$K$52,COLUMN(L218)-COLUMN($E$2),0)</f>
        <v>#N/A</v>
      </c>
      <c r="M220" s="215" t="e">
        <f>VLOOKUP($A220,EH!$D$3:$K$52,COLUMN(M218)-COLUMN($E$2),0)</f>
        <v>#N/A</v>
      </c>
    </row>
    <row r="221" spans="1:13">
      <c r="A221" t="s">
        <v>82</v>
      </c>
      <c r="B221" s="214">
        <v>400</v>
      </c>
      <c r="D221" s="215">
        <v>50</v>
      </c>
      <c r="E221" s="214">
        <v>0.1</v>
      </c>
      <c r="F221">
        <v>120.825</v>
      </c>
      <c r="G221">
        <v>28.475000000000001</v>
      </c>
      <c r="H221" s="218" t="e">
        <f>VLOOKUP($A221,EH!$D$3:$K$52,COLUMN(H219)-COLUMN($E$2),0)</f>
        <v>#N/A</v>
      </c>
      <c r="I221" t="e">
        <f>VLOOKUP($A221,EH!$D$3:$K$52,COLUMN(I219)-COLUMN($E$2),0)</f>
        <v>#N/A</v>
      </c>
      <c r="J221" s="215" t="e">
        <f>VLOOKUP($A221,EH!$D$3:$K$52,COLUMN(J219)-COLUMN($E$2),0)</f>
        <v>#N/A</v>
      </c>
      <c r="K221" s="214" t="e">
        <f>VLOOKUP($A221,EH!$D$3:$K$52,COLUMN(K219)-COLUMN($E$2),0)</f>
        <v>#N/A</v>
      </c>
      <c r="L221" t="e">
        <f>VLOOKUP($A221,EH!$D$3:$K$52,COLUMN(L219)-COLUMN($E$2),0)</f>
        <v>#N/A</v>
      </c>
      <c r="M221" s="215" t="e">
        <f>VLOOKUP($A221,EH!$D$3:$K$52,COLUMN(M219)-COLUMN($E$2),0)</f>
        <v>#N/A</v>
      </c>
    </row>
    <row r="222" spans="1:13">
      <c r="A222" t="s">
        <v>83</v>
      </c>
      <c r="B222" s="214">
        <v>400</v>
      </c>
      <c r="D222" s="215">
        <v>50</v>
      </c>
      <c r="E222" s="214">
        <v>0.1</v>
      </c>
      <c r="F222">
        <v>120.825</v>
      </c>
      <c r="G222">
        <v>28.475000000000001</v>
      </c>
      <c r="H222" s="218" t="e">
        <f>VLOOKUP($A222,EH!$D$3:$K$52,COLUMN(H220)-COLUMN($E$2),0)</f>
        <v>#N/A</v>
      </c>
      <c r="I222" t="e">
        <f>VLOOKUP($A222,EH!$D$3:$K$52,COLUMN(I220)-COLUMN($E$2),0)</f>
        <v>#N/A</v>
      </c>
      <c r="J222" s="215" t="e">
        <f>VLOOKUP($A222,EH!$D$3:$K$52,COLUMN(J220)-COLUMN($E$2),0)</f>
        <v>#N/A</v>
      </c>
      <c r="K222" s="214" t="e">
        <f>VLOOKUP($A222,EH!$D$3:$K$52,COLUMN(K220)-COLUMN($E$2),0)</f>
        <v>#N/A</v>
      </c>
      <c r="L222" t="e">
        <f>VLOOKUP($A222,EH!$D$3:$K$52,COLUMN(L220)-COLUMN($E$2),0)</f>
        <v>#N/A</v>
      </c>
      <c r="M222" s="215" t="e">
        <f>VLOOKUP($A222,EH!$D$3:$K$52,COLUMN(M220)-COLUMN($E$2),0)</f>
        <v>#N/A</v>
      </c>
    </row>
    <row r="223" spans="1:13">
      <c r="A223" t="s">
        <v>85</v>
      </c>
      <c r="B223" s="214">
        <v>424</v>
      </c>
      <c r="D223" s="215">
        <v>50</v>
      </c>
      <c r="E223" s="214">
        <v>0.1</v>
      </c>
      <c r="F223">
        <v>82.125</v>
      </c>
      <c r="G223">
        <v>15.725</v>
      </c>
      <c r="H223" s="218" t="e">
        <f>VLOOKUP($A223,EH!$D$3:$K$52,COLUMN(H221)-COLUMN($E$2),0)</f>
        <v>#N/A</v>
      </c>
      <c r="I223" t="e">
        <f>VLOOKUP($A223,EH!$D$3:$K$52,COLUMN(I221)-COLUMN($E$2),0)</f>
        <v>#N/A</v>
      </c>
      <c r="J223" s="215" t="e">
        <f>VLOOKUP($A223,EH!$D$3:$K$52,COLUMN(J221)-COLUMN($E$2),0)</f>
        <v>#N/A</v>
      </c>
      <c r="K223" s="214" t="e">
        <f>VLOOKUP($A223,EH!$D$3:$K$52,COLUMN(K221)-COLUMN($E$2),0)</f>
        <v>#N/A</v>
      </c>
      <c r="L223" t="e">
        <f>VLOOKUP($A223,EH!$D$3:$K$52,COLUMN(L221)-COLUMN($E$2),0)</f>
        <v>#N/A</v>
      </c>
      <c r="M223" s="215" t="e">
        <f>VLOOKUP($A223,EH!$D$3:$K$52,COLUMN(M221)-COLUMN($E$2),0)</f>
        <v>#N/A</v>
      </c>
    </row>
    <row r="224" spans="1:13">
      <c r="A224" t="s">
        <v>86</v>
      </c>
      <c r="B224" s="214">
        <v>424</v>
      </c>
      <c r="D224" s="215">
        <v>50</v>
      </c>
      <c r="E224" s="214">
        <v>0.1</v>
      </c>
      <c r="F224">
        <v>82.125</v>
      </c>
      <c r="G224">
        <v>15.725</v>
      </c>
      <c r="H224" s="218" t="e">
        <f>VLOOKUP($A224,EH!$D$3:$K$52,COLUMN(H222)-COLUMN($E$2),0)</f>
        <v>#N/A</v>
      </c>
      <c r="I224" t="e">
        <f>VLOOKUP($A224,EH!$D$3:$K$52,COLUMN(I222)-COLUMN($E$2),0)</f>
        <v>#N/A</v>
      </c>
      <c r="J224" s="215" t="e">
        <f>VLOOKUP($A224,EH!$D$3:$K$52,COLUMN(J222)-COLUMN($E$2),0)</f>
        <v>#N/A</v>
      </c>
      <c r="K224" s="214" t="e">
        <f>VLOOKUP($A224,EH!$D$3:$K$52,COLUMN(K222)-COLUMN($E$2),0)</f>
        <v>#N/A</v>
      </c>
      <c r="L224" t="e">
        <f>VLOOKUP($A224,EH!$D$3:$K$52,COLUMN(L222)-COLUMN($E$2),0)</f>
        <v>#N/A</v>
      </c>
      <c r="M224" s="215" t="e">
        <f>VLOOKUP($A224,EH!$D$3:$K$52,COLUMN(M222)-COLUMN($E$2),0)</f>
        <v>#N/A</v>
      </c>
    </row>
    <row r="225" spans="1:13">
      <c r="A225" t="s">
        <v>87</v>
      </c>
      <c r="B225" s="214">
        <v>424</v>
      </c>
      <c r="D225" s="215">
        <v>50</v>
      </c>
      <c r="E225" s="214">
        <v>0.1</v>
      </c>
      <c r="F225">
        <v>82.125</v>
      </c>
      <c r="G225">
        <v>15.725</v>
      </c>
      <c r="H225" s="218" t="e">
        <f>VLOOKUP($A225,EH!$D$3:$K$52,COLUMN(H223)-COLUMN($E$2),0)</f>
        <v>#N/A</v>
      </c>
      <c r="I225" t="e">
        <f>VLOOKUP($A225,EH!$D$3:$K$52,COLUMN(I223)-COLUMN($E$2),0)</f>
        <v>#N/A</v>
      </c>
      <c r="J225" s="215" t="e">
        <f>VLOOKUP($A225,EH!$D$3:$K$52,COLUMN(J223)-COLUMN($E$2),0)</f>
        <v>#N/A</v>
      </c>
      <c r="K225" s="214" t="e">
        <f>VLOOKUP($A225,EH!$D$3:$K$52,COLUMN(K223)-COLUMN($E$2),0)</f>
        <v>#N/A</v>
      </c>
      <c r="L225" t="e">
        <f>VLOOKUP($A225,EH!$D$3:$K$52,COLUMN(L223)-COLUMN($E$2),0)</f>
        <v>#N/A</v>
      </c>
      <c r="M225" s="215" t="e">
        <f>VLOOKUP($A225,EH!$D$3:$K$52,COLUMN(M223)-COLUMN($E$2),0)</f>
        <v>#N/A</v>
      </c>
    </row>
    <row r="226" spans="1:13">
      <c r="A226" t="s">
        <v>874</v>
      </c>
      <c r="B226" s="214">
        <v>480</v>
      </c>
      <c r="D226" s="215">
        <v>60</v>
      </c>
      <c r="E226" s="214">
        <v>0.1</v>
      </c>
      <c r="F226">
        <v>159.75</v>
      </c>
      <c r="G226">
        <v>34.85</v>
      </c>
      <c r="H226" s="218" t="e">
        <f>VLOOKUP($A226,EH!$D$3:$K$52,COLUMN(H224)-COLUMN($E$2),0)</f>
        <v>#N/A</v>
      </c>
      <c r="I226" t="e">
        <f>VLOOKUP($A226,EH!$D$3:$K$52,COLUMN(I224)-COLUMN($E$2),0)</f>
        <v>#N/A</v>
      </c>
      <c r="J226" s="215" t="e">
        <f>VLOOKUP($A226,EH!$D$3:$K$52,COLUMN(J224)-COLUMN($E$2),0)</f>
        <v>#N/A</v>
      </c>
      <c r="K226" s="214" t="e">
        <f>VLOOKUP($A226,EH!$D$3:$K$52,COLUMN(K224)-COLUMN($E$2),0)</f>
        <v>#N/A</v>
      </c>
      <c r="L226" t="e">
        <f>VLOOKUP($A226,EH!$D$3:$K$52,COLUMN(L224)-COLUMN($E$2),0)</f>
        <v>#N/A</v>
      </c>
      <c r="M226" s="215" t="e">
        <f>VLOOKUP($A226,EH!$D$3:$K$52,COLUMN(M224)-COLUMN($E$2),0)</f>
        <v>#N/A</v>
      </c>
    </row>
    <row r="227" spans="1:13">
      <c r="A227" t="s">
        <v>875</v>
      </c>
      <c r="B227" s="214">
        <v>480</v>
      </c>
      <c r="D227" s="215">
        <v>60</v>
      </c>
      <c r="E227" s="214">
        <v>0.1</v>
      </c>
      <c r="F227">
        <v>170.2</v>
      </c>
      <c r="G227">
        <v>36.4</v>
      </c>
      <c r="H227" s="218" t="e">
        <f>VLOOKUP($A227,EH!$D$3:$K$52,COLUMN(H225)-COLUMN($E$2),0)</f>
        <v>#N/A</v>
      </c>
      <c r="I227" t="e">
        <f>VLOOKUP($A227,EH!$D$3:$K$52,COLUMN(I225)-COLUMN($E$2),0)</f>
        <v>#N/A</v>
      </c>
      <c r="J227" s="215" t="e">
        <f>VLOOKUP($A227,EH!$D$3:$K$52,COLUMN(J225)-COLUMN($E$2),0)</f>
        <v>#N/A</v>
      </c>
      <c r="K227" s="214" t="e">
        <f>VLOOKUP($A227,EH!$D$3:$K$52,COLUMN(K225)-COLUMN($E$2),0)</f>
        <v>#N/A</v>
      </c>
      <c r="L227" t="e">
        <f>VLOOKUP($A227,EH!$D$3:$K$52,COLUMN(L225)-COLUMN($E$2),0)</f>
        <v>#N/A</v>
      </c>
      <c r="M227" s="215" t="e">
        <f>VLOOKUP($A227,EH!$D$3:$K$52,COLUMN(M225)-COLUMN($E$2),0)</f>
        <v>#N/A</v>
      </c>
    </row>
    <row r="228" spans="1:13">
      <c r="A228" t="s">
        <v>876</v>
      </c>
      <c r="B228" s="214">
        <v>480</v>
      </c>
      <c r="D228" s="215">
        <v>60</v>
      </c>
      <c r="E228" s="214">
        <v>0.1</v>
      </c>
      <c r="F228">
        <v>159.75</v>
      </c>
      <c r="G228">
        <v>34.85</v>
      </c>
      <c r="H228" s="218" t="e">
        <f>VLOOKUP($A228,EH!$D$3:$K$52,COLUMN(H226)-COLUMN($E$2),0)</f>
        <v>#N/A</v>
      </c>
      <c r="I228" t="e">
        <f>VLOOKUP($A228,EH!$D$3:$K$52,COLUMN(I226)-COLUMN($E$2),0)</f>
        <v>#N/A</v>
      </c>
      <c r="J228" s="215" t="e">
        <f>VLOOKUP($A228,EH!$D$3:$K$52,COLUMN(J226)-COLUMN($E$2),0)</f>
        <v>#N/A</v>
      </c>
      <c r="K228" s="214" t="e">
        <f>VLOOKUP($A228,EH!$D$3:$K$52,COLUMN(K226)-COLUMN($E$2),0)</f>
        <v>#N/A</v>
      </c>
      <c r="L228" t="e">
        <f>VLOOKUP($A228,EH!$D$3:$K$52,COLUMN(L226)-COLUMN($E$2),0)</f>
        <v>#N/A</v>
      </c>
      <c r="M228" s="215" t="e">
        <f>VLOOKUP($A228,EH!$D$3:$K$52,COLUMN(M226)-COLUMN($E$2),0)</f>
        <v>#N/A</v>
      </c>
    </row>
    <row r="229" spans="1:13">
      <c r="A229" t="s">
        <v>1563</v>
      </c>
      <c r="B229" s="214">
        <v>440</v>
      </c>
      <c r="D229" s="215">
        <v>41</v>
      </c>
      <c r="E229" s="214">
        <v>0.1</v>
      </c>
      <c r="F229">
        <v>154.85</v>
      </c>
      <c r="G229">
        <v>36.35</v>
      </c>
      <c r="H229" s="218" t="e">
        <f>VLOOKUP($A229,EH!$D$3:$K$52,COLUMN(H227)-COLUMN($E$2),0)</f>
        <v>#N/A</v>
      </c>
      <c r="I229" t="e">
        <f>VLOOKUP($A229,EH!$D$3:$K$52,COLUMN(I227)-COLUMN($E$2),0)</f>
        <v>#N/A</v>
      </c>
      <c r="J229" s="215" t="e">
        <f>VLOOKUP($A229,EH!$D$3:$K$52,COLUMN(J227)-COLUMN($E$2),0)</f>
        <v>#N/A</v>
      </c>
      <c r="K229" s="214" t="e">
        <f>VLOOKUP($A229,EH!$D$3:$K$52,COLUMN(K227)-COLUMN($E$2),0)</f>
        <v>#N/A</v>
      </c>
      <c r="L229" t="e">
        <f>VLOOKUP($A229,EH!$D$3:$K$52,COLUMN(L227)-COLUMN($E$2),0)</f>
        <v>#N/A</v>
      </c>
      <c r="M229" s="215" t="e">
        <f>VLOOKUP($A229,EH!$D$3:$K$52,COLUMN(M227)-COLUMN($E$2),0)</f>
        <v>#N/A</v>
      </c>
    </row>
    <row r="230" spans="1:13">
      <c r="A230" t="s">
        <v>1564</v>
      </c>
      <c r="B230" s="214">
        <v>440</v>
      </c>
      <c r="D230" s="215">
        <v>41</v>
      </c>
      <c r="E230" s="214">
        <v>0.1</v>
      </c>
      <c r="F230">
        <v>135.35</v>
      </c>
      <c r="G230">
        <v>31.85</v>
      </c>
      <c r="H230" s="218" t="e">
        <f>VLOOKUP($A230,EH!$D$3:$K$52,COLUMN(H228)-COLUMN($E$2),0)</f>
        <v>#N/A</v>
      </c>
      <c r="I230" t="e">
        <f>VLOOKUP($A230,EH!$D$3:$K$52,COLUMN(I228)-COLUMN($E$2),0)</f>
        <v>#N/A</v>
      </c>
      <c r="J230" s="215" t="e">
        <f>VLOOKUP($A230,EH!$D$3:$K$52,COLUMN(J228)-COLUMN($E$2),0)</f>
        <v>#N/A</v>
      </c>
      <c r="K230" s="214" t="e">
        <f>VLOOKUP($A230,EH!$D$3:$K$52,COLUMN(K228)-COLUMN($E$2),0)</f>
        <v>#N/A</v>
      </c>
      <c r="L230" t="e">
        <f>VLOOKUP($A230,EH!$D$3:$K$52,COLUMN(L228)-COLUMN($E$2),0)</f>
        <v>#N/A</v>
      </c>
      <c r="M230" s="215" t="e">
        <f>VLOOKUP($A230,EH!$D$3:$K$52,COLUMN(M228)-COLUMN($E$2),0)</f>
        <v>#N/A</v>
      </c>
    </row>
    <row r="231" spans="1:13">
      <c r="A231" t="s">
        <v>1565</v>
      </c>
      <c r="B231" s="214">
        <v>440</v>
      </c>
      <c r="D231" s="215">
        <v>41</v>
      </c>
      <c r="E231" s="214">
        <v>0.1</v>
      </c>
      <c r="F231">
        <v>154.85</v>
      </c>
      <c r="G231">
        <v>36.35</v>
      </c>
      <c r="H231" s="218" t="e">
        <f>VLOOKUP($A231,EH!$D$3:$K$52,COLUMN(H229)-COLUMN($E$2),0)</f>
        <v>#N/A</v>
      </c>
      <c r="I231" t="e">
        <f>VLOOKUP($A231,EH!$D$3:$K$52,COLUMN(I229)-COLUMN($E$2),0)</f>
        <v>#N/A</v>
      </c>
      <c r="J231" s="215" t="e">
        <f>VLOOKUP($A231,EH!$D$3:$K$52,COLUMN(J229)-COLUMN($E$2),0)</f>
        <v>#N/A</v>
      </c>
      <c r="K231" s="214" t="e">
        <f>VLOOKUP($A231,EH!$D$3:$K$52,COLUMN(K229)-COLUMN($E$2),0)</f>
        <v>#N/A</v>
      </c>
      <c r="L231" t="e">
        <f>VLOOKUP($A231,EH!$D$3:$K$52,COLUMN(L229)-COLUMN($E$2),0)</f>
        <v>#N/A</v>
      </c>
      <c r="M231" s="215" t="e">
        <f>VLOOKUP($A231,EH!$D$3:$K$52,COLUMN(M229)-COLUMN($E$2),0)</f>
        <v>#N/A</v>
      </c>
    </row>
    <row r="232" spans="1:13">
      <c r="A232" t="s">
        <v>1566</v>
      </c>
      <c r="B232" s="214">
        <v>440</v>
      </c>
      <c r="D232" s="215">
        <v>41</v>
      </c>
      <c r="E232" s="214">
        <v>0.1</v>
      </c>
      <c r="F232">
        <v>135.35</v>
      </c>
      <c r="G232">
        <v>31.85</v>
      </c>
      <c r="H232" s="218" t="e">
        <f>VLOOKUP($A232,EH!$D$3:$K$52,COLUMN(H230)-COLUMN($E$2),0)</f>
        <v>#N/A</v>
      </c>
      <c r="I232" t="e">
        <f>VLOOKUP($A232,EH!$D$3:$K$52,COLUMN(I230)-COLUMN($E$2),0)</f>
        <v>#N/A</v>
      </c>
      <c r="J232" s="215" t="e">
        <f>VLOOKUP($A232,EH!$D$3:$K$52,COLUMN(J230)-COLUMN($E$2),0)</f>
        <v>#N/A</v>
      </c>
      <c r="K232" s="214" t="e">
        <f>VLOOKUP($A232,EH!$D$3:$K$52,COLUMN(K230)-COLUMN($E$2),0)</f>
        <v>#N/A</v>
      </c>
      <c r="L232" t="e">
        <f>VLOOKUP($A232,EH!$D$3:$K$52,COLUMN(L230)-COLUMN($E$2),0)</f>
        <v>#N/A</v>
      </c>
      <c r="M232" s="215" t="e">
        <f>VLOOKUP($A232,EH!$D$3:$K$52,COLUMN(M230)-COLUMN($E$2),0)</f>
        <v>#N/A</v>
      </c>
    </row>
    <row r="233" spans="1:13">
      <c r="A233" t="s">
        <v>1561</v>
      </c>
      <c r="B233" s="214">
        <v>440</v>
      </c>
      <c r="D233" s="215">
        <v>41</v>
      </c>
      <c r="E233" s="214">
        <v>0.1</v>
      </c>
      <c r="F233">
        <v>144.85</v>
      </c>
      <c r="G233">
        <v>31.35</v>
      </c>
      <c r="H233" s="218" t="e">
        <f>VLOOKUP($A233,EH!$D$3:$K$52,COLUMN(H231)-COLUMN($E$2),0)</f>
        <v>#N/A</v>
      </c>
      <c r="I233" t="e">
        <f>VLOOKUP($A233,EH!$D$3:$K$52,COLUMN(I231)-COLUMN($E$2),0)</f>
        <v>#N/A</v>
      </c>
      <c r="J233" s="215" t="e">
        <f>VLOOKUP($A233,EH!$D$3:$K$52,COLUMN(J231)-COLUMN($E$2),0)</f>
        <v>#N/A</v>
      </c>
      <c r="K233" s="214" t="e">
        <f>VLOOKUP($A233,EH!$D$3:$K$52,COLUMN(K231)-COLUMN($E$2),0)</f>
        <v>#N/A</v>
      </c>
      <c r="L233" t="e">
        <f>VLOOKUP($A233,EH!$D$3:$K$52,COLUMN(L231)-COLUMN($E$2),0)</f>
        <v>#N/A</v>
      </c>
      <c r="M233" s="215" t="e">
        <f>VLOOKUP($A233,EH!$D$3:$K$52,COLUMN(M231)-COLUMN($E$2),0)</f>
        <v>#N/A</v>
      </c>
    </row>
    <row r="234" spans="1:13">
      <c r="A234" t="s">
        <v>1562</v>
      </c>
      <c r="B234" s="214">
        <v>440</v>
      </c>
      <c r="D234" s="215">
        <v>41</v>
      </c>
      <c r="E234" s="214">
        <v>0.1</v>
      </c>
      <c r="F234">
        <v>135.35</v>
      </c>
      <c r="G234">
        <v>31.85</v>
      </c>
      <c r="H234" s="218" t="e">
        <f>VLOOKUP($A234,EH!$D$3:$K$52,COLUMN(H232)-COLUMN($E$2),0)</f>
        <v>#N/A</v>
      </c>
      <c r="I234" t="e">
        <f>VLOOKUP($A234,EH!$D$3:$K$52,COLUMN(I232)-COLUMN($E$2),0)</f>
        <v>#N/A</v>
      </c>
      <c r="J234" s="215" t="e">
        <f>VLOOKUP($A234,EH!$D$3:$K$52,COLUMN(J232)-COLUMN($E$2),0)</f>
        <v>#N/A</v>
      </c>
      <c r="K234" s="214" t="e">
        <f>VLOOKUP($A234,EH!$D$3:$K$52,COLUMN(K232)-COLUMN($E$2),0)</f>
        <v>#N/A</v>
      </c>
      <c r="L234" t="e">
        <f>VLOOKUP($A234,EH!$D$3:$K$52,COLUMN(L232)-COLUMN($E$2),0)</f>
        <v>#N/A</v>
      </c>
      <c r="M234" s="215" t="e">
        <f>VLOOKUP($A234,EH!$D$3:$K$52,COLUMN(M232)-COLUMN($E$2),0)</f>
        <v>#N/A</v>
      </c>
    </row>
    <row r="235" spans="1:13">
      <c r="A235" t="s">
        <v>1821</v>
      </c>
      <c r="E235" s="214">
        <v>0.1</v>
      </c>
      <c r="F235">
        <v>81.525000000000006</v>
      </c>
      <c r="G235">
        <v>15.975</v>
      </c>
      <c r="H235" s="218" t="e">
        <f>VLOOKUP($A235,EH!$D$3:$K$52,COLUMN(H233)-COLUMN($E$2),0)</f>
        <v>#N/A</v>
      </c>
      <c r="I235" t="e">
        <f>VLOOKUP($A235,EH!$D$3:$K$52,COLUMN(I233)-COLUMN($E$2),0)</f>
        <v>#N/A</v>
      </c>
      <c r="J235" s="215" t="e">
        <f>VLOOKUP($A235,EH!$D$3:$K$52,COLUMN(J233)-COLUMN($E$2),0)</f>
        <v>#N/A</v>
      </c>
      <c r="K235" s="214" t="e">
        <f>VLOOKUP($A235,EH!$D$3:$K$52,COLUMN(K233)-COLUMN($E$2),0)</f>
        <v>#N/A</v>
      </c>
      <c r="L235" t="e">
        <f>VLOOKUP($A235,EH!$D$3:$K$52,COLUMN(L233)-COLUMN($E$2),0)</f>
        <v>#N/A</v>
      </c>
      <c r="M235" s="215" t="e">
        <f>VLOOKUP($A235,EH!$D$3:$K$52,COLUMN(M233)-COLUMN($E$2),0)</f>
        <v>#N/A</v>
      </c>
    </row>
    <row r="236" spans="1:13">
      <c r="A236" t="s">
        <v>2052</v>
      </c>
      <c r="B236" s="214">
        <v>466</v>
      </c>
      <c r="D236" s="215">
        <v>65</v>
      </c>
      <c r="E236" s="214">
        <v>0.1</v>
      </c>
      <c r="F236">
        <v>104.375</v>
      </c>
      <c r="G236">
        <v>20.074999999999999</v>
      </c>
      <c r="H236" s="218" t="e">
        <f>VLOOKUP($A236,EH!$D$3:$K$52,COLUMN(H234)-COLUMN($E$2),0)</f>
        <v>#N/A</v>
      </c>
      <c r="I236" t="e">
        <f>VLOOKUP($A236,EH!$D$3:$K$52,COLUMN(I234)-COLUMN($E$2),0)</f>
        <v>#N/A</v>
      </c>
      <c r="J236" s="215" t="e">
        <f>VLOOKUP($A236,EH!$D$3:$K$52,COLUMN(J234)-COLUMN($E$2),0)</f>
        <v>#N/A</v>
      </c>
      <c r="K236" s="214" t="e">
        <f>VLOOKUP($A236,EH!$D$3:$K$52,COLUMN(K234)-COLUMN($E$2),0)</f>
        <v>#N/A</v>
      </c>
      <c r="L236" t="e">
        <f>VLOOKUP($A236,EH!$D$3:$K$52,COLUMN(L234)-COLUMN($E$2),0)</f>
        <v>#N/A</v>
      </c>
      <c r="M236" s="215" t="e">
        <f>VLOOKUP($A236,EH!$D$3:$K$52,COLUMN(M234)-COLUMN($E$2),0)</f>
        <v>#N/A</v>
      </c>
    </row>
    <row r="237" spans="1:13">
      <c r="A237" t="s">
        <v>2053</v>
      </c>
      <c r="B237" s="214">
        <v>466</v>
      </c>
      <c r="D237" s="215">
        <v>65</v>
      </c>
      <c r="E237" s="214">
        <v>0.1</v>
      </c>
      <c r="F237">
        <v>110.875</v>
      </c>
      <c r="G237">
        <v>22.425000000000001</v>
      </c>
      <c r="H237" s="218" t="e">
        <f>VLOOKUP($A237,EH!$D$3:$K$52,COLUMN(H235)-COLUMN($E$2),0)</f>
        <v>#N/A</v>
      </c>
      <c r="I237" t="e">
        <f>VLOOKUP($A237,EH!$D$3:$K$52,COLUMN(I235)-COLUMN($E$2),0)</f>
        <v>#N/A</v>
      </c>
      <c r="J237" s="215" t="e">
        <f>VLOOKUP($A237,EH!$D$3:$K$52,COLUMN(J235)-COLUMN($E$2),0)</f>
        <v>#N/A</v>
      </c>
      <c r="K237" s="214" t="e">
        <f>VLOOKUP($A237,EH!$D$3:$K$52,COLUMN(K235)-COLUMN($E$2),0)</f>
        <v>#N/A</v>
      </c>
      <c r="L237" t="e">
        <f>VLOOKUP($A237,EH!$D$3:$K$52,COLUMN(L235)-COLUMN($E$2),0)</f>
        <v>#N/A</v>
      </c>
      <c r="M237" s="215" t="e">
        <f>VLOOKUP($A237,EH!$D$3:$K$52,COLUMN(M235)-COLUMN($E$2),0)</f>
        <v>#N/A</v>
      </c>
    </row>
    <row r="238" spans="1:13">
      <c r="A238" t="s">
        <v>95</v>
      </c>
      <c r="B238" s="214">
        <v>89</v>
      </c>
      <c r="D238" s="215">
        <v>12.5</v>
      </c>
      <c r="F238">
        <v>24</v>
      </c>
      <c r="G238">
        <v>3.5</v>
      </c>
      <c r="H238" s="218" t="e">
        <f>VLOOKUP($A238,EH!$D$3:$K$52,COLUMN(H236)-COLUMN($E$2),0)</f>
        <v>#N/A</v>
      </c>
      <c r="I238" t="e">
        <f>VLOOKUP($A238,EH!$D$3:$K$52,COLUMN(I236)-COLUMN($E$2),0)</f>
        <v>#N/A</v>
      </c>
      <c r="J238" s="215" t="e">
        <f>VLOOKUP($A238,EH!$D$3:$K$52,COLUMN(J236)-COLUMN($E$2),0)</f>
        <v>#N/A</v>
      </c>
      <c r="K238" s="214" t="e">
        <f>VLOOKUP($A238,EH!$D$3:$K$52,COLUMN(K236)-COLUMN($E$2),0)</f>
        <v>#N/A</v>
      </c>
      <c r="L238" t="e">
        <f>VLOOKUP($A238,EH!$D$3:$K$52,COLUMN(L236)-COLUMN($E$2),0)</f>
        <v>#N/A</v>
      </c>
      <c r="M238" s="215" t="e">
        <f>VLOOKUP($A238,EH!$D$3:$K$52,COLUMN(M236)-COLUMN($E$2),0)</f>
        <v>#N/A</v>
      </c>
    </row>
    <row r="239" spans="1:13">
      <c r="A239" t="s">
        <v>97</v>
      </c>
      <c r="B239" s="214">
        <v>50</v>
      </c>
      <c r="D239" s="215">
        <v>8</v>
      </c>
      <c r="F239">
        <v>16.5</v>
      </c>
      <c r="G239">
        <v>2.5</v>
      </c>
      <c r="H239" s="218" t="e">
        <f>VLOOKUP($A239,EH!$D$3:$K$52,COLUMN(H237)-COLUMN($E$2),0)</f>
        <v>#N/A</v>
      </c>
      <c r="I239" t="e">
        <f>VLOOKUP($A239,EH!$D$3:$K$52,COLUMN(I237)-COLUMN($E$2),0)</f>
        <v>#N/A</v>
      </c>
      <c r="J239" s="215" t="e">
        <f>VLOOKUP($A239,EH!$D$3:$K$52,COLUMN(J237)-COLUMN($E$2),0)</f>
        <v>#N/A</v>
      </c>
      <c r="K239" s="214" t="e">
        <f>VLOOKUP($A239,EH!$D$3:$K$52,COLUMN(K237)-COLUMN($E$2),0)</f>
        <v>#N/A</v>
      </c>
      <c r="L239" t="e">
        <f>VLOOKUP($A239,EH!$D$3:$K$52,COLUMN(L237)-COLUMN($E$2),0)</f>
        <v>#N/A</v>
      </c>
      <c r="M239" s="215" t="e">
        <f>VLOOKUP($A239,EH!$D$3:$K$52,COLUMN(M237)-COLUMN($E$2),0)</f>
        <v>#N/A</v>
      </c>
    </row>
    <row r="240" spans="1:13">
      <c r="A240" t="s">
        <v>96</v>
      </c>
      <c r="B240" s="214">
        <v>24</v>
      </c>
      <c r="D240" s="215">
        <v>5</v>
      </c>
      <c r="H240" s="218" t="e">
        <f>VLOOKUP($A240,EH!$D$3:$K$52,COLUMN(H238)-COLUMN($E$2),0)</f>
        <v>#N/A</v>
      </c>
      <c r="I240" t="e">
        <f>VLOOKUP($A240,EH!$D$3:$K$52,COLUMN(I238)-COLUMN($E$2),0)</f>
        <v>#N/A</v>
      </c>
      <c r="J240" s="215" t="e">
        <f>VLOOKUP($A240,EH!$D$3:$K$52,COLUMN(J238)-COLUMN($E$2),0)</f>
        <v>#N/A</v>
      </c>
      <c r="K240" s="214" t="e">
        <f>VLOOKUP($A240,EH!$D$3:$K$52,COLUMN(K238)-COLUMN($E$2),0)</f>
        <v>#N/A</v>
      </c>
      <c r="L240" t="e">
        <f>VLOOKUP($A240,EH!$D$3:$K$52,COLUMN(L238)-COLUMN($E$2),0)</f>
        <v>#N/A</v>
      </c>
      <c r="M240" s="215" t="e">
        <f>VLOOKUP($A240,EH!$D$3:$K$52,COLUMN(M238)-COLUMN($E$2),0)</f>
        <v>#N/A</v>
      </c>
    </row>
    <row r="241" spans="1:13">
      <c r="A241" t="s">
        <v>2057</v>
      </c>
      <c r="B241" s="214">
        <v>560</v>
      </c>
      <c r="D241" s="215">
        <v>65</v>
      </c>
      <c r="F241">
        <v>261.43</v>
      </c>
      <c r="G241">
        <v>32.380000000000003</v>
      </c>
      <c r="H241" s="218" t="e">
        <f>VLOOKUP($A241,EH!$D$3:$K$52,COLUMN(H239)-COLUMN($E$2),0)</f>
        <v>#N/A</v>
      </c>
      <c r="I241" t="e">
        <f>VLOOKUP($A241,EH!$D$3:$K$52,COLUMN(I239)-COLUMN($E$2),0)</f>
        <v>#N/A</v>
      </c>
      <c r="J241" s="215" t="e">
        <f>VLOOKUP($A241,EH!$D$3:$K$52,COLUMN(J239)-COLUMN($E$2),0)</f>
        <v>#N/A</v>
      </c>
      <c r="K241" s="214" t="e">
        <f>VLOOKUP($A241,EH!$D$3:$K$52,COLUMN(K239)-COLUMN($E$2),0)</f>
        <v>#N/A</v>
      </c>
      <c r="L241" t="e">
        <f>VLOOKUP($A241,EH!$D$3:$K$52,COLUMN(L239)-COLUMN($E$2),0)</f>
        <v>#N/A</v>
      </c>
      <c r="M241" s="215" t="e">
        <f>VLOOKUP($A241,EH!$D$3:$K$52,COLUMN(M239)-COLUMN($E$2),0)</f>
        <v>#N/A</v>
      </c>
    </row>
    <row r="242" spans="1:13">
      <c r="A242" t="s">
        <v>1794</v>
      </c>
      <c r="B242" s="214">
        <v>1</v>
      </c>
      <c r="H242" s="218" t="e">
        <f>VLOOKUP($A242,EH!$D$3:$K$52,COLUMN(H240)-COLUMN($E$2),0)</f>
        <v>#N/A</v>
      </c>
      <c r="I242" t="e">
        <f>VLOOKUP($A242,EH!$D$3:$K$52,COLUMN(I240)-COLUMN($E$2),0)</f>
        <v>#N/A</v>
      </c>
      <c r="J242" s="215" t="e">
        <f>VLOOKUP($A242,EH!$D$3:$K$52,COLUMN(J240)-COLUMN($E$2),0)</f>
        <v>#N/A</v>
      </c>
      <c r="K242" s="214" t="e">
        <f>VLOOKUP($A242,EH!$D$3:$K$52,COLUMN(K240)-COLUMN($E$2),0)</f>
        <v>#N/A</v>
      </c>
      <c r="L242" t="e">
        <f>VLOOKUP($A242,EH!$D$3:$K$52,COLUMN(L240)-COLUMN($E$2),0)</f>
        <v>#N/A</v>
      </c>
      <c r="M242" s="215" t="e">
        <f>VLOOKUP($A242,EH!$D$3:$K$52,COLUMN(M240)-COLUMN($E$2),0)</f>
        <v>#N/A</v>
      </c>
    </row>
    <row r="243" spans="1:13">
      <c r="A243" t="s">
        <v>1796</v>
      </c>
      <c r="B243" s="214">
        <v>1</v>
      </c>
      <c r="H243" s="218" t="e">
        <f>VLOOKUP($A243,EH!$D$3:$K$52,COLUMN(H241)-COLUMN($E$2),0)</f>
        <v>#N/A</v>
      </c>
      <c r="I243" t="e">
        <f>VLOOKUP($A243,EH!$D$3:$K$52,COLUMN(I241)-COLUMN($E$2),0)</f>
        <v>#N/A</v>
      </c>
      <c r="J243" s="215" t="e">
        <f>VLOOKUP($A243,EH!$D$3:$K$52,COLUMN(J241)-COLUMN($E$2),0)</f>
        <v>#N/A</v>
      </c>
      <c r="K243" s="214" t="e">
        <f>VLOOKUP($A243,EH!$D$3:$K$52,COLUMN(K241)-COLUMN($E$2),0)</f>
        <v>#N/A</v>
      </c>
      <c r="L243" t="e">
        <f>VLOOKUP($A243,EH!$D$3:$K$52,COLUMN(L241)-COLUMN($E$2),0)</f>
        <v>#N/A</v>
      </c>
      <c r="M243" s="215" t="e">
        <f>VLOOKUP($A243,EH!$D$3:$K$52,COLUMN(M241)-COLUMN($E$2),0)</f>
        <v>#N/A</v>
      </c>
    </row>
    <row r="244" spans="1:13">
      <c r="A244" t="s">
        <v>1798</v>
      </c>
      <c r="B244" s="214">
        <v>2.5</v>
      </c>
      <c r="D244" s="215">
        <v>0.2</v>
      </c>
      <c r="H244" s="218" t="e">
        <f>VLOOKUP($A244,EH!$D$3:$K$52,COLUMN(H242)-COLUMN($E$2),0)</f>
        <v>#N/A</v>
      </c>
      <c r="I244" t="e">
        <f>VLOOKUP($A244,EH!$D$3:$K$52,COLUMN(I242)-COLUMN($E$2),0)</f>
        <v>#N/A</v>
      </c>
      <c r="J244" s="215" t="e">
        <f>VLOOKUP($A244,EH!$D$3:$K$52,COLUMN(J242)-COLUMN($E$2),0)</f>
        <v>#N/A</v>
      </c>
      <c r="K244" s="214" t="e">
        <f>VLOOKUP($A244,EH!$D$3:$K$52,COLUMN(K242)-COLUMN($E$2),0)</f>
        <v>#N/A</v>
      </c>
      <c r="L244" t="e">
        <f>VLOOKUP($A244,EH!$D$3:$K$52,COLUMN(L242)-COLUMN($E$2),0)</f>
        <v>#N/A</v>
      </c>
      <c r="M244" s="215" t="e">
        <f>VLOOKUP($A244,EH!$D$3:$K$52,COLUMN(M242)-COLUMN($E$2),0)</f>
        <v>#N/A</v>
      </c>
    </row>
    <row r="245" spans="1:13">
      <c r="A245" t="s">
        <v>1800</v>
      </c>
      <c r="B245" s="214">
        <v>2.5</v>
      </c>
      <c r="D245" s="215">
        <v>0.2</v>
      </c>
      <c r="H245" s="218" t="e">
        <f>VLOOKUP($A245,EH!$D$3:$K$52,COLUMN(H243)-COLUMN($E$2),0)</f>
        <v>#N/A</v>
      </c>
      <c r="I245" t="e">
        <f>VLOOKUP($A245,EH!$D$3:$K$52,COLUMN(I243)-COLUMN($E$2),0)</f>
        <v>#N/A</v>
      </c>
      <c r="J245" s="215" t="e">
        <f>VLOOKUP($A245,EH!$D$3:$K$52,COLUMN(J243)-COLUMN($E$2),0)</f>
        <v>#N/A</v>
      </c>
      <c r="K245" s="214" t="e">
        <f>VLOOKUP($A245,EH!$D$3:$K$52,COLUMN(K243)-COLUMN($E$2),0)</f>
        <v>#N/A</v>
      </c>
      <c r="L245" t="e">
        <f>VLOOKUP($A245,EH!$D$3:$K$52,COLUMN(L243)-COLUMN($E$2),0)</f>
        <v>#N/A</v>
      </c>
      <c r="M245" s="215" t="e">
        <f>VLOOKUP($A245,EH!$D$3:$K$52,COLUMN(M243)-COLUMN($E$2),0)</f>
        <v>#N/A</v>
      </c>
    </row>
    <row r="246" spans="1:13">
      <c r="A246" t="s">
        <v>2007</v>
      </c>
      <c r="B246" s="214">
        <v>185</v>
      </c>
      <c r="D246" s="215">
        <v>28</v>
      </c>
      <c r="F246">
        <v>46.12</v>
      </c>
      <c r="G246">
        <v>8.31</v>
      </c>
      <c r="H246" s="218" t="e">
        <f>VLOOKUP($A246,EH!$D$3:$K$52,COLUMN(H244)-COLUMN($E$2),0)</f>
        <v>#N/A</v>
      </c>
      <c r="I246" t="e">
        <f>VLOOKUP($A246,EH!$D$3:$K$52,COLUMN(I244)-COLUMN($E$2),0)</f>
        <v>#N/A</v>
      </c>
      <c r="J246" s="215" t="e">
        <f>VLOOKUP($A246,EH!$D$3:$K$52,COLUMN(J244)-COLUMN($E$2),0)</f>
        <v>#N/A</v>
      </c>
      <c r="K246" s="214" t="e">
        <f>VLOOKUP($A246,EH!$D$3:$K$52,COLUMN(K244)-COLUMN($E$2),0)</f>
        <v>#N/A</v>
      </c>
      <c r="L246" t="e">
        <f>VLOOKUP($A246,EH!$D$3:$K$52,COLUMN(L244)-COLUMN($E$2),0)</f>
        <v>#N/A</v>
      </c>
      <c r="M246" s="215" t="e">
        <f>VLOOKUP($A246,EH!$D$3:$K$52,COLUMN(M244)-COLUMN($E$2),0)</f>
        <v>#N/A</v>
      </c>
    </row>
    <row r="247" spans="1:13">
      <c r="A247" t="s">
        <v>2008</v>
      </c>
      <c r="B247" s="214">
        <v>180</v>
      </c>
      <c r="D247" s="215">
        <v>25</v>
      </c>
      <c r="F247">
        <v>29.32</v>
      </c>
      <c r="G247">
        <v>5.05</v>
      </c>
      <c r="H247" s="218" t="e">
        <f>VLOOKUP($A247,EH!$D$3:$K$52,COLUMN(H245)-COLUMN($E$2),0)</f>
        <v>#N/A</v>
      </c>
      <c r="I247" t="e">
        <f>VLOOKUP($A247,EH!$D$3:$K$52,COLUMN(I245)-COLUMN($E$2),0)</f>
        <v>#N/A</v>
      </c>
      <c r="J247" s="215" t="e">
        <f>VLOOKUP($A247,EH!$D$3:$K$52,COLUMN(J245)-COLUMN($E$2),0)</f>
        <v>#N/A</v>
      </c>
      <c r="K247" s="214" t="e">
        <f>VLOOKUP($A247,EH!$D$3:$K$52,COLUMN(K245)-COLUMN($E$2),0)</f>
        <v>#N/A</v>
      </c>
      <c r="L247" t="e">
        <f>VLOOKUP($A247,EH!$D$3:$K$52,COLUMN(L245)-COLUMN($E$2),0)</f>
        <v>#N/A</v>
      </c>
      <c r="M247" s="215" t="e">
        <f>VLOOKUP($A247,EH!$D$3:$K$52,COLUMN(M245)-COLUMN($E$2),0)</f>
        <v>#N/A</v>
      </c>
    </row>
    <row r="248" spans="1:13">
      <c r="A248" t="s">
        <v>2009</v>
      </c>
      <c r="B248" s="214">
        <v>185</v>
      </c>
      <c r="D248" s="215">
        <v>28</v>
      </c>
      <c r="F248">
        <v>46.12</v>
      </c>
      <c r="G248">
        <v>8.31</v>
      </c>
      <c r="H248" s="218" t="e">
        <f>VLOOKUP($A248,EH!$D$3:$K$52,COLUMN(H246)-COLUMN($E$2),0)</f>
        <v>#N/A</v>
      </c>
      <c r="I248" t="e">
        <f>VLOOKUP($A248,EH!$D$3:$K$52,COLUMN(I246)-COLUMN($E$2),0)</f>
        <v>#N/A</v>
      </c>
      <c r="J248" s="215" t="e">
        <f>VLOOKUP($A248,EH!$D$3:$K$52,COLUMN(J246)-COLUMN($E$2),0)</f>
        <v>#N/A</v>
      </c>
      <c r="K248" s="214" t="e">
        <f>VLOOKUP($A248,EH!$D$3:$K$52,COLUMN(K246)-COLUMN($E$2),0)</f>
        <v>#N/A</v>
      </c>
      <c r="L248" t="e">
        <f>VLOOKUP($A248,EH!$D$3:$K$52,COLUMN(L246)-COLUMN($E$2),0)</f>
        <v>#N/A</v>
      </c>
      <c r="M248" s="215" t="e">
        <f>VLOOKUP($A248,EH!$D$3:$K$52,COLUMN(M246)-COLUMN($E$2),0)</f>
        <v>#N/A</v>
      </c>
    </row>
    <row r="249" spans="1:13">
      <c r="A249" t="s">
        <v>2010</v>
      </c>
      <c r="B249" s="214">
        <v>180</v>
      </c>
      <c r="D249" s="215">
        <v>25</v>
      </c>
      <c r="F249">
        <v>29.32</v>
      </c>
      <c r="G249">
        <v>5.05</v>
      </c>
      <c r="H249" s="218" t="e">
        <f>VLOOKUP($A249,EH!$D$3:$K$52,COLUMN(H247)-COLUMN($E$2),0)</f>
        <v>#N/A</v>
      </c>
      <c r="I249" t="e">
        <f>VLOOKUP($A249,EH!$D$3:$K$52,COLUMN(I247)-COLUMN($E$2),0)</f>
        <v>#N/A</v>
      </c>
      <c r="J249" s="215" t="e">
        <f>VLOOKUP($A249,EH!$D$3:$K$52,COLUMN(J247)-COLUMN($E$2),0)</f>
        <v>#N/A</v>
      </c>
      <c r="K249" s="214" t="e">
        <f>VLOOKUP($A249,EH!$D$3:$K$52,COLUMN(K247)-COLUMN($E$2),0)</f>
        <v>#N/A</v>
      </c>
      <c r="L249" t="e">
        <f>VLOOKUP($A249,EH!$D$3:$K$52,COLUMN(L247)-COLUMN($E$2),0)</f>
        <v>#N/A</v>
      </c>
      <c r="M249" s="215" t="e">
        <f>VLOOKUP($A249,EH!$D$3:$K$52,COLUMN(M247)-COLUMN($E$2),0)</f>
        <v>#N/A</v>
      </c>
    </row>
    <row r="250" spans="1:13">
      <c r="A250" t="s">
        <v>2011</v>
      </c>
      <c r="B250" s="214">
        <v>185</v>
      </c>
      <c r="D250" s="215">
        <v>28</v>
      </c>
      <c r="H250" s="218" t="e">
        <f>VLOOKUP($A250,EH!$D$3:$K$52,COLUMN(H248)-COLUMN($E$2),0)</f>
        <v>#N/A</v>
      </c>
      <c r="I250" t="e">
        <f>VLOOKUP($A250,EH!$D$3:$K$52,COLUMN(I248)-COLUMN($E$2),0)</f>
        <v>#N/A</v>
      </c>
      <c r="J250" s="215" t="e">
        <f>VLOOKUP($A250,EH!$D$3:$K$52,COLUMN(J248)-COLUMN($E$2),0)</f>
        <v>#N/A</v>
      </c>
      <c r="K250" s="214" t="e">
        <f>VLOOKUP($A250,EH!$D$3:$K$52,COLUMN(K248)-COLUMN($E$2),0)</f>
        <v>#N/A</v>
      </c>
      <c r="L250" t="e">
        <f>VLOOKUP($A250,EH!$D$3:$K$52,COLUMN(L248)-COLUMN($E$2),0)</f>
        <v>#N/A</v>
      </c>
      <c r="M250" s="215" t="e">
        <f>VLOOKUP($A250,EH!$D$3:$K$52,COLUMN(M248)-COLUMN($E$2),0)</f>
        <v>#N/A</v>
      </c>
    </row>
    <row r="251" spans="1:13">
      <c r="A251" t="s">
        <v>2012</v>
      </c>
      <c r="B251" s="214">
        <v>180</v>
      </c>
      <c r="D251" s="215">
        <v>25</v>
      </c>
      <c r="H251" s="218" t="e">
        <f>VLOOKUP($A251,EH!$D$3:$K$52,COLUMN(H249)-COLUMN($E$2),0)</f>
        <v>#N/A</v>
      </c>
      <c r="I251" t="e">
        <f>VLOOKUP($A251,EH!$D$3:$K$52,COLUMN(I249)-COLUMN($E$2),0)</f>
        <v>#N/A</v>
      </c>
      <c r="J251" s="215" t="e">
        <f>VLOOKUP($A251,EH!$D$3:$K$52,COLUMN(J249)-COLUMN($E$2),0)</f>
        <v>#N/A</v>
      </c>
      <c r="K251" s="214" t="e">
        <f>VLOOKUP($A251,EH!$D$3:$K$52,COLUMN(K249)-COLUMN($E$2),0)</f>
        <v>#N/A</v>
      </c>
      <c r="L251" t="e">
        <f>VLOOKUP($A251,EH!$D$3:$K$52,COLUMN(L249)-COLUMN($E$2),0)</f>
        <v>#N/A</v>
      </c>
      <c r="M251" s="215" t="e">
        <f>VLOOKUP($A251,EH!$D$3:$K$52,COLUMN(M249)-COLUMN($E$2),0)</f>
        <v>#N/A</v>
      </c>
    </row>
    <row r="252" spans="1:13">
      <c r="A252" t="s">
        <v>2013</v>
      </c>
      <c r="B252" s="214">
        <v>185</v>
      </c>
      <c r="D252" s="215">
        <v>28</v>
      </c>
      <c r="H252" s="218" t="e">
        <f>VLOOKUP($A252,EH!$D$3:$K$52,COLUMN(H250)-COLUMN($E$2),0)</f>
        <v>#N/A</v>
      </c>
      <c r="I252" t="e">
        <f>VLOOKUP($A252,EH!$D$3:$K$52,COLUMN(I250)-COLUMN($E$2),0)</f>
        <v>#N/A</v>
      </c>
      <c r="J252" s="215" t="e">
        <f>VLOOKUP($A252,EH!$D$3:$K$52,COLUMN(J250)-COLUMN($E$2),0)</f>
        <v>#N/A</v>
      </c>
      <c r="K252" s="214" t="e">
        <f>VLOOKUP($A252,EH!$D$3:$K$52,COLUMN(K250)-COLUMN($E$2),0)</f>
        <v>#N/A</v>
      </c>
      <c r="L252" t="e">
        <f>VLOOKUP($A252,EH!$D$3:$K$52,COLUMN(L250)-COLUMN($E$2),0)</f>
        <v>#N/A</v>
      </c>
      <c r="M252" s="215" t="e">
        <f>VLOOKUP($A252,EH!$D$3:$K$52,COLUMN(M250)-COLUMN($E$2),0)</f>
        <v>#N/A</v>
      </c>
    </row>
    <row r="253" spans="1:13">
      <c r="A253" t="s">
        <v>2014</v>
      </c>
      <c r="B253" s="214">
        <v>180</v>
      </c>
      <c r="D253" s="215">
        <v>25</v>
      </c>
      <c r="H253" s="218" t="e">
        <f>VLOOKUP($A253,EH!$D$3:$K$52,COLUMN(H251)-COLUMN($E$2),0)</f>
        <v>#N/A</v>
      </c>
      <c r="I253" t="e">
        <f>VLOOKUP($A253,EH!$D$3:$K$52,COLUMN(I251)-COLUMN($E$2),0)</f>
        <v>#N/A</v>
      </c>
      <c r="J253" s="215" t="e">
        <f>VLOOKUP($A253,EH!$D$3:$K$52,COLUMN(J251)-COLUMN($E$2),0)</f>
        <v>#N/A</v>
      </c>
      <c r="K253" s="214" t="e">
        <f>VLOOKUP($A253,EH!$D$3:$K$52,COLUMN(K251)-COLUMN($E$2),0)</f>
        <v>#N/A</v>
      </c>
      <c r="L253" t="e">
        <f>VLOOKUP($A253,EH!$D$3:$K$52,COLUMN(L251)-COLUMN($E$2),0)</f>
        <v>#N/A</v>
      </c>
      <c r="M253" s="215" t="e">
        <f>VLOOKUP($A253,EH!$D$3:$K$52,COLUMN(M251)-COLUMN($E$2),0)</f>
        <v>#N/A</v>
      </c>
    </row>
    <row r="254" spans="1:13">
      <c r="A254" t="s">
        <v>2015</v>
      </c>
      <c r="B254" s="214">
        <v>170</v>
      </c>
      <c r="D254" s="215">
        <v>23</v>
      </c>
      <c r="H254" s="218" t="e">
        <f>VLOOKUP($A254,EH!$D$3:$K$52,COLUMN(H252)-COLUMN($E$2),0)</f>
        <v>#N/A</v>
      </c>
      <c r="I254" t="e">
        <f>VLOOKUP($A254,EH!$D$3:$K$52,COLUMN(I252)-COLUMN($E$2),0)</f>
        <v>#N/A</v>
      </c>
      <c r="J254" s="215" t="e">
        <f>VLOOKUP($A254,EH!$D$3:$K$52,COLUMN(J252)-COLUMN($E$2),0)</f>
        <v>#N/A</v>
      </c>
      <c r="K254" s="214" t="e">
        <f>VLOOKUP($A254,EH!$D$3:$K$52,COLUMN(K252)-COLUMN($E$2),0)</f>
        <v>#N/A</v>
      </c>
      <c r="L254" t="e">
        <f>VLOOKUP($A254,EH!$D$3:$K$52,COLUMN(L252)-COLUMN($E$2),0)</f>
        <v>#N/A</v>
      </c>
      <c r="M254" s="215" t="e">
        <f>VLOOKUP($A254,EH!$D$3:$K$52,COLUMN(M252)-COLUMN($E$2),0)</f>
        <v>#N/A</v>
      </c>
    </row>
    <row r="255" spans="1:13">
      <c r="A255" t="s">
        <v>2016</v>
      </c>
      <c r="B255" s="214">
        <v>170</v>
      </c>
      <c r="D255" s="215">
        <v>23</v>
      </c>
      <c r="H255" s="218" t="e">
        <f>VLOOKUP($A255,EH!$D$3:$K$52,COLUMN(H253)-COLUMN($E$2),0)</f>
        <v>#N/A</v>
      </c>
      <c r="I255" t="e">
        <f>VLOOKUP($A255,EH!$D$3:$K$52,COLUMN(I253)-COLUMN($E$2),0)</f>
        <v>#N/A</v>
      </c>
      <c r="J255" s="215" t="e">
        <f>VLOOKUP($A255,EH!$D$3:$K$52,COLUMN(J253)-COLUMN($E$2),0)</f>
        <v>#N/A</v>
      </c>
      <c r="K255" s="214" t="e">
        <f>VLOOKUP($A255,EH!$D$3:$K$52,COLUMN(K253)-COLUMN($E$2),0)</f>
        <v>#N/A</v>
      </c>
      <c r="L255" t="e">
        <f>VLOOKUP($A255,EH!$D$3:$K$52,COLUMN(L253)-COLUMN($E$2),0)</f>
        <v>#N/A</v>
      </c>
      <c r="M255" s="215" t="e">
        <f>VLOOKUP($A255,EH!$D$3:$K$52,COLUMN(M253)-COLUMN($E$2),0)</f>
        <v>#N/A</v>
      </c>
    </row>
    <row r="256" spans="1:13">
      <c r="A256" t="s">
        <v>2544</v>
      </c>
      <c r="C256">
        <v>5.5</v>
      </c>
      <c r="D256" s="215">
        <v>4</v>
      </c>
      <c r="H256" s="218" t="e">
        <f>VLOOKUP($A256,EH!$D$3:$K$52,COLUMN(H254)-COLUMN($E$2),0)</f>
        <v>#N/A</v>
      </c>
      <c r="I256" t="e">
        <f>VLOOKUP($A256,EH!$D$3:$K$52,COLUMN(I254)-COLUMN($E$2),0)</f>
        <v>#N/A</v>
      </c>
      <c r="J256" s="215" t="e">
        <f>VLOOKUP($A256,EH!$D$3:$K$52,COLUMN(J254)-COLUMN($E$2),0)</f>
        <v>#N/A</v>
      </c>
      <c r="K256" s="214" t="e">
        <f>VLOOKUP($A256,EH!$D$3:$K$52,COLUMN(K254)-COLUMN($E$2),0)</f>
        <v>#N/A</v>
      </c>
      <c r="L256" t="e">
        <f>VLOOKUP($A256,EH!$D$3:$K$52,COLUMN(L254)-COLUMN($E$2),0)</f>
        <v>#N/A</v>
      </c>
      <c r="M256" s="215" t="e">
        <f>VLOOKUP($A256,EH!$D$3:$K$52,COLUMN(M254)-COLUMN($E$2),0)</f>
        <v>#N/A</v>
      </c>
    </row>
    <row r="257" spans="1:13">
      <c r="A257" t="s">
        <v>2546</v>
      </c>
      <c r="C257">
        <v>5.5</v>
      </c>
      <c r="D257" s="215">
        <v>4</v>
      </c>
      <c r="H257" s="218" t="e">
        <f>VLOOKUP($A257,EH!$D$3:$K$52,COLUMN(H255)-COLUMN($E$2),0)</f>
        <v>#N/A</v>
      </c>
      <c r="I257" t="e">
        <f>VLOOKUP($A257,EH!$D$3:$K$52,COLUMN(I255)-COLUMN($E$2),0)</f>
        <v>#N/A</v>
      </c>
      <c r="J257" s="215" t="e">
        <f>VLOOKUP($A257,EH!$D$3:$K$52,COLUMN(J255)-COLUMN($E$2),0)</f>
        <v>#N/A</v>
      </c>
      <c r="K257" s="214" t="e">
        <f>VLOOKUP($A257,EH!$D$3:$K$52,COLUMN(K255)-COLUMN($E$2),0)</f>
        <v>#N/A</v>
      </c>
      <c r="L257" t="e">
        <f>VLOOKUP($A257,EH!$D$3:$K$52,COLUMN(L255)-COLUMN($E$2),0)</f>
        <v>#N/A</v>
      </c>
      <c r="M257" s="215" t="e">
        <f>VLOOKUP($A257,EH!$D$3:$K$52,COLUMN(M255)-COLUMN($E$2),0)</f>
        <v>#N/A</v>
      </c>
    </row>
    <row r="258" spans="1:13">
      <c r="A258" t="s">
        <v>594</v>
      </c>
      <c r="C258">
        <v>19</v>
      </c>
      <c r="D258" s="215">
        <v>2.5</v>
      </c>
      <c r="H258" s="218" t="e">
        <f>VLOOKUP($A258,EH!$D$3:$K$52,COLUMN(H256)-COLUMN($E$2),0)</f>
        <v>#N/A</v>
      </c>
      <c r="I258" t="e">
        <f>VLOOKUP($A258,EH!$D$3:$K$52,COLUMN(I256)-COLUMN($E$2),0)</f>
        <v>#N/A</v>
      </c>
      <c r="J258" s="215" t="e">
        <f>VLOOKUP($A258,EH!$D$3:$K$52,COLUMN(J256)-COLUMN($E$2),0)</f>
        <v>#N/A</v>
      </c>
      <c r="K258" s="214" t="e">
        <f>VLOOKUP($A258,EH!$D$3:$K$52,COLUMN(K256)-COLUMN($E$2),0)</f>
        <v>#N/A</v>
      </c>
      <c r="L258" t="e">
        <f>VLOOKUP($A258,EH!$D$3:$K$52,COLUMN(L256)-COLUMN($E$2),0)</f>
        <v>#N/A</v>
      </c>
      <c r="M258" s="215" t="e">
        <f>VLOOKUP($A258,EH!$D$3:$K$52,COLUMN(M256)-COLUMN($E$2),0)</f>
        <v>#N/A</v>
      </c>
    </row>
    <row r="259" spans="1:13">
      <c r="A259" t="s">
        <v>592</v>
      </c>
      <c r="C259">
        <v>2.9</v>
      </c>
      <c r="D259" s="215">
        <v>1</v>
      </c>
      <c r="F259">
        <v>4.3499999999999996</v>
      </c>
      <c r="H259" s="218" t="e">
        <f>VLOOKUP($A259,EH!$D$3:$K$52,COLUMN(H257)-COLUMN($E$2),0)</f>
        <v>#N/A</v>
      </c>
      <c r="I259" t="e">
        <f>VLOOKUP($A259,EH!$D$3:$K$52,COLUMN(I257)-COLUMN($E$2),0)</f>
        <v>#N/A</v>
      </c>
      <c r="J259" s="215" t="e">
        <f>VLOOKUP($A259,EH!$D$3:$K$52,COLUMN(J257)-COLUMN($E$2),0)</f>
        <v>#N/A</v>
      </c>
      <c r="K259" s="214" t="e">
        <f>VLOOKUP($A259,EH!$D$3:$K$52,COLUMN(K257)-COLUMN($E$2),0)</f>
        <v>#N/A</v>
      </c>
      <c r="L259" t="e">
        <f>VLOOKUP($A259,EH!$D$3:$K$52,COLUMN(L257)-COLUMN($E$2),0)</f>
        <v>#N/A</v>
      </c>
      <c r="M259" s="215" t="e">
        <f>VLOOKUP($A259,EH!$D$3:$K$52,COLUMN(M257)-COLUMN($E$2),0)</f>
        <v>#N/A</v>
      </c>
    </row>
    <row r="260" spans="1:13">
      <c r="A260" t="s">
        <v>590</v>
      </c>
      <c r="C260">
        <v>13</v>
      </c>
      <c r="D260" s="215">
        <v>4</v>
      </c>
      <c r="F260">
        <v>4.55</v>
      </c>
      <c r="H260" s="218" t="e">
        <f>VLOOKUP($A260,EH!$D$3:$K$52,COLUMN(H258)-COLUMN($E$2),0)</f>
        <v>#N/A</v>
      </c>
      <c r="I260" t="e">
        <f>VLOOKUP($A260,EH!$D$3:$K$52,COLUMN(I258)-COLUMN($E$2),0)</f>
        <v>#N/A</v>
      </c>
      <c r="J260" s="215" t="e">
        <f>VLOOKUP($A260,EH!$D$3:$K$52,COLUMN(J258)-COLUMN($E$2),0)</f>
        <v>#N/A</v>
      </c>
      <c r="K260" s="214" t="e">
        <f>VLOOKUP($A260,EH!$D$3:$K$52,COLUMN(K258)-COLUMN($E$2),0)</f>
        <v>#N/A</v>
      </c>
      <c r="L260" t="e">
        <f>VLOOKUP($A260,EH!$D$3:$K$52,COLUMN(L258)-COLUMN($E$2),0)</f>
        <v>#N/A</v>
      </c>
      <c r="M260" s="215" t="e">
        <f>VLOOKUP($A260,EH!$D$3:$K$52,COLUMN(M258)-COLUMN($E$2),0)</f>
        <v>#N/A</v>
      </c>
    </row>
    <row r="261" spans="1:13">
      <c r="A261" t="s">
        <v>776</v>
      </c>
      <c r="C261">
        <v>17</v>
      </c>
      <c r="D261" s="215">
        <v>4.5</v>
      </c>
      <c r="F261">
        <v>4.4000000000000004</v>
      </c>
      <c r="G261">
        <v>1</v>
      </c>
      <c r="H261" s="218" t="e">
        <f>VLOOKUP($A261,EH!$D$3:$K$52,COLUMN(H259)-COLUMN($E$2),0)</f>
        <v>#N/A</v>
      </c>
      <c r="I261" t="e">
        <f>VLOOKUP($A261,EH!$D$3:$K$52,COLUMN(I259)-COLUMN($E$2),0)</f>
        <v>#N/A</v>
      </c>
      <c r="J261" s="215" t="e">
        <f>VLOOKUP($A261,EH!$D$3:$K$52,COLUMN(J259)-COLUMN($E$2),0)</f>
        <v>#N/A</v>
      </c>
      <c r="K261" s="214" t="e">
        <f>VLOOKUP($A261,EH!$D$3:$K$52,COLUMN(K259)-COLUMN($E$2),0)</f>
        <v>#N/A</v>
      </c>
      <c r="L261" t="e">
        <f>VLOOKUP($A261,EH!$D$3:$K$52,COLUMN(L259)-COLUMN($E$2),0)</f>
        <v>#N/A</v>
      </c>
      <c r="M261" s="215" t="e">
        <f>VLOOKUP($A261,EH!$D$3:$K$52,COLUMN(M259)-COLUMN($E$2),0)</f>
        <v>#N/A</v>
      </c>
    </row>
    <row r="262" spans="1:13">
      <c r="A262" t="s">
        <v>1544</v>
      </c>
      <c r="C262">
        <v>3</v>
      </c>
      <c r="D262" s="215">
        <v>3</v>
      </c>
      <c r="F262">
        <v>12.55</v>
      </c>
      <c r="H262" s="218" t="e">
        <f>VLOOKUP($A262,EH!$D$3:$K$52,COLUMN(H260)-COLUMN($E$2),0)</f>
        <v>#N/A</v>
      </c>
      <c r="I262" t="e">
        <f>VLOOKUP($A262,EH!$D$3:$K$52,COLUMN(I260)-COLUMN($E$2),0)</f>
        <v>#N/A</v>
      </c>
      <c r="J262" s="215" t="e">
        <f>VLOOKUP($A262,EH!$D$3:$K$52,COLUMN(J260)-COLUMN($E$2),0)</f>
        <v>#N/A</v>
      </c>
      <c r="K262" s="214" t="e">
        <f>VLOOKUP($A262,EH!$D$3:$K$52,COLUMN(K260)-COLUMN($E$2),0)</f>
        <v>#N/A</v>
      </c>
      <c r="L262" t="e">
        <f>VLOOKUP($A262,EH!$D$3:$K$52,COLUMN(L260)-COLUMN($E$2),0)</f>
        <v>#N/A</v>
      </c>
      <c r="M262" s="215" t="e">
        <f>VLOOKUP($A262,EH!$D$3:$K$52,COLUMN(M260)-COLUMN($E$2),0)</f>
        <v>#N/A</v>
      </c>
    </row>
    <row r="263" spans="1:13">
      <c r="A263" t="s">
        <v>1890</v>
      </c>
      <c r="C263">
        <v>8</v>
      </c>
      <c r="D263" s="215">
        <v>4</v>
      </c>
      <c r="F263">
        <v>14.05</v>
      </c>
      <c r="H263" s="218" t="e">
        <f>VLOOKUP($A263,EH!$D$3:$K$52,COLUMN(H261)-COLUMN($E$2),0)</f>
        <v>#N/A</v>
      </c>
      <c r="I263" t="e">
        <f>VLOOKUP($A263,EH!$D$3:$K$52,COLUMN(I261)-COLUMN($E$2),0)</f>
        <v>#N/A</v>
      </c>
      <c r="J263" s="215" t="e">
        <f>VLOOKUP($A263,EH!$D$3:$K$52,COLUMN(J261)-COLUMN($E$2),0)</f>
        <v>#N/A</v>
      </c>
      <c r="K263" s="214" t="e">
        <f>VLOOKUP($A263,EH!$D$3:$K$52,COLUMN(K261)-COLUMN($E$2),0)</f>
        <v>#N/A</v>
      </c>
      <c r="L263" t="e">
        <f>VLOOKUP($A263,EH!$D$3:$K$52,COLUMN(L261)-COLUMN($E$2),0)</f>
        <v>#N/A</v>
      </c>
      <c r="M263" s="215" t="e">
        <f>VLOOKUP($A263,EH!$D$3:$K$52,COLUMN(M261)-COLUMN($E$2),0)</f>
        <v>#N/A</v>
      </c>
    </row>
    <row r="264" spans="1:13">
      <c r="A264" t="s">
        <v>1879</v>
      </c>
      <c r="C264">
        <v>8</v>
      </c>
      <c r="D264" s="215">
        <v>4</v>
      </c>
      <c r="F264">
        <v>11.05</v>
      </c>
      <c r="H264" s="218" t="e">
        <f>VLOOKUP($A264,EH!$D$3:$K$52,COLUMN(H262)-COLUMN($E$2),0)</f>
        <v>#N/A</v>
      </c>
      <c r="I264" t="e">
        <f>VLOOKUP($A264,EH!$D$3:$K$52,COLUMN(I262)-COLUMN($E$2),0)</f>
        <v>#N/A</v>
      </c>
      <c r="J264" s="215" t="e">
        <f>VLOOKUP($A264,EH!$D$3:$K$52,COLUMN(J262)-COLUMN($E$2),0)</f>
        <v>#N/A</v>
      </c>
      <c r="K264" s="214" t="e">
        <f>VLOOKUP($A264,EH!$D$3:$K$52,COLUMN(K262)-COLUMN($E$2),0)</f>
        <v>#N/A</v>
      </c>
      <c r="L264" t="e">
        <f>VLOOKUP($A264,EH!$D$3:$K$52,COLUMN(L262)-COLUMN($E$2),0)</f>
        <v>#N/A</v>
      </c>
      <c r="M264" s="215" t="e">
        <f>VLOOKUP($A264,EH!$D$3:$K$52,COLUMN(M262)-COLUMN($E$2),0)</f>
        <v>#N/A</v>
      </c>
    </row>
    <row r="265" spans="1:13">
      <c r="A265" t="s">
        <v>2023</v>
      </c>
      <c r="C265">
        <v>15</v>
      </c>
      <c r="D265" s="215">
        <v>5.0999999999999996</v>
      </c>
      <c r="F265">
        <v>10.75</v>
      </c>
      <c r="H265" s="218" t="e">
        <f>VLOOKUP($A265,EH!$D$3:$K$52,COLUMN(H263)-COLUMN($E$2),0)</f>
        <v>#N/A</v>
      </c>
      <c r="I265" t="e">
        <f>VLOOKUP($A265,EH!$D$3:$K$52,COLUMN(I263)-COLUMN($E$2),0)</f>
        <v>#N/A</v>
      </c>
      <c r="J265" s="215" t="e">
        <f>VLOOKUP($A265,EH!$D$3:$K$52,COLUMN(J263)-COLUMN($E$2),0)</f>
        <v>#N/A</v>
      </c>
      <c r="K265" s="214" t="e">
        <f>VLOOKUP($A265,EH!$D$3:$K$52,COLUMN(K263)-COLUMN($E$2),0)</f>
        <v>#N/A</v>
      </c>
      <c r="L265" t="e">
        <f>VLOOKUP($A265,EH!$D$3:$K$52,COLUMN(L263)-COLUMN($E$2),0)</f>
        <v>#N/A</v>
      </c>
      <c r="M265" s="215" t="e">
        <f>VLOOKUP($A265,EH!$D$3:$K$52,COLUMN(M263)-COLUMN($E$2),0)</f>
        <v>#N/A</v>
      </c>
    </row>
    <row r="266" spans="1:13">
      <c r="A266" t="s">
        <v>442</v>
      </c>
      <c r="C266">
        <v>0.95</v>
      </c>
      <c r="H266" s="218" t="e">
        <f>VLOOKUP($A266,EH!$D$3:$K$52,COLUMN(H264)-COLUMN($E$2),0)</f>
        <v>#N/A</v>
      </c>
      <c r="I266" t="e">
        <f>VLOOKUP($A266,EH!$D$3:$K$52,COLUMN(I264)-COLUMN($E$2),0)</f>
        <v>#N/A</v>
      </c>
      <c r="J266" s="215" t="e">
        <f>VLOOKUP($A266,EH!$D$3:$K$52,COLUMN(J264)-COLUMN($E$2),0)</f>
        <v>#N/A</v>
      </c>
      <c r="K266" s="214" t="e">
        <f>VLOOKUP($A266,EH!$D$3:$K$52,COLUMN(K264)-COLUMN($E$2),0)</f>
        <v>#N/A</v>
      </c>
      <c r="L266" t="e">
        <f>VLOOKUP($A266,EH!$D$3:$K$52,COLUMN(L264)-COLUMN($E$2),0)</f>
        <v>#N/A</v>
      </c>
      <c r="M266" s="215" t="e">
        <f>VLOOKUP($A266,EH!$D$3:$K$52,COLUMN(M264)-COLUMN($E$2),0)</f>
        <v>#N/A</v>
      </c>
    </row>
    <row r="267" spans="1:13">
      <c r="A267" t="s">
        <v>584</v>
      </c>
      <c r="B267" s="214">
        <v>17.5</v>
      </c>
      <c r="D267" s="215">
        <v>2.5</v>
      </c>
      <c r="H267" s="218" t="e">
        <f>VLOOKUP($A267,EH!$D$3:$K$52,COLUMN(H265)-COLUMN($E$2),0)</f>
        <v>#N/A</v>
      </c>
      <c r="I267" t="e">
        <f>VLOOKUP($A267,EH!$D$3:$K$52,COLUMN(I265)-COLUMN($E$2),0)</f>
        <v>#N/A</v>
      </c>
      <c r="J267" s="215" t="e">
        <f>VLOOKUP($A267,EH!$D$3:$K$52,COLUMN(J265)-COLUMN($E$2),0)</f>
        <v>#N/A</v>
      </c>
      <c r="K267" s="214" t="e">
        <f>VLOOKUP($A267,EH!$D$3:$K$52,COLUMN(K265)-COLUMN($E$2),0)</f>
        <v>#N/A</v>
      </c>
      <c r="L267" t="e">
        <f>VLOOKUP($A267,EH!$D$3:$K$52,COLUMN(L265)-COLUMN($E$2),0)</f>
        <v>#N/A</v>
      </c>
      <c r="M267" s="215" t="e">
        <f>VLOOKUP($A267,EH!$D$3:$K$52,COLUMN(M265)-COLUMN($E$2),0)</f>
        <v>#N/A</v>
      </c>
    </row>
    <row r="268" spans="1:13">
      <c r="A268" t="s">
        <v>585</v>
      </c>
      <c r="B268" s="214">
        <v>20</v>
      </c>
      <c r="D268" s="215">
        <v>2.5</v>
      </c>
      <c r="H268" s="218" t="e">
        <f>VLOOKUP($A268,EH!$D$3:$K$52,COLUMN(H266)-COLUMN($E$2),0)</f>
        <v>#N/A</v>
      </c>
      <c r="I268" t="e">
        <f>VLOOKUP($A268,EH!$D$3:$K$52,COLUMN(I266)-COLUMN($E$2),0)</f>
        <v>#N/A</v>
      </c>
      <c r="J268" s="215" t="e">
        <f>VLOOKUP($A268,EH!$D$3:$K$52,COLUMN(J266)-COLUMN($E$2),0)</f>
        <v>#N/A</v>
      </c>
      <c r="K268" s="214" t="e">
        <f>VLOOKUP($A268,EH!$D$3:$K$52,COLUMN(K266)-COLUMN($E$2),0)</f>
        <v>#N/A</v>
      </c>
      <c r="L268" t="e">
        <f>VLOOKUP($A268,EH!$D$3:$K$52,COLUMN(L266)-COLUMN($E$2),0)</f>
        <v>#N/A</v>
      </c>
      <c r="M268" s="215" t="e">
        <f>VLOOKUP($A268,EH!$D$3:$K$52,COLUMN(M266)-COLUMN($E$2),0)</f>
        <v>#N/A</v>
      </c>
    </row>
    <row r="269" spans="1:13">
      <c r="A269" t="s">
        <v>1540</v>
      </c>
      <c r="B269" s="214">
        <v>17</v>
      </c>
      <c r="D269" s="215">
        <v>3</v>
      </c>
      <c r="H269" s="218" t="e">
        <f>VLOOKUP($A269,EH!$D$3:$K$52,COLUMN(H267)-COLUMN($E$2),0)</f>
        <v>#N/A</v>
      </c>
      <c r="I269" t="e">
        <f>VLOOKUP($A269,EH!$D$3:$K$52,COLUMN(I267)-COLUMN($E$2),0)</f>
        <v>#N/A</v>
      </c>
      <c r="J269" s="215" t="e">
        <f>VLOOKUP($A269,EH!$D$3:$K$52,COLUMN(J267)-COLUMN($E$2),0)</f>
        <v>#N/A</v>
      </c>
      <c r="K269" s="214" t="e">
        <f>VLOOKUP($A269,EH!$D$3:$K$52,COLUMN(K267)-COLUMN($E$2),0)</f>
        <v>#N/A</v>
      </c>
      <c r="L269" t="e">
        <f>VLOOKUP($A269,EH!$D$3:$K$52,COLUMN(L267)-COLUMN($E$2),0)</f>
        <v>#N/A</v>
      </c>
      <c r="M269" s="215" t="e">
        <f>VLOOKUP($A269,EH!$D$3:$K$52,COLUMN(M267)-COLUMN($E$2),0)</f>
        <v>#N/A</v>
      </c>
    </row>
    <row r="270" spans="1:13">
      <c r="A270" t="s">
        <v>597</v>
      </c>
      <c r="B270" s="214">
        <v>12</v>
      </c>
      <c r="D270" s="215">
        <v>4</v>
      </c>
      <c r="H270" s="218" t="e">
        <f>VLOOKUP($A270,EH!$D$3:$K$52,COLUMN(H268)-COLUMN($E$2),0)</f>
        <v>#N/A</v>
      </c>
      <c r="I270" t="e">
        <f>VLOOKUP($A270,EH!$D$3:$K$52,COLUMN(I268)-COLUMN($E$2),0)</f>
        <v>#N/A</v>
      </c>
      <c r="J270" s="215" t="e">
        <f>VLOOKUP($A270,EH!$D$3:$K$52,COLUMN(J268)-COLUMN($E$2),0)</f>
        <v>#N/A</v>
      </c>
      <c r="K270" s="214" t="e">
        <f>VLOOKUP($A270,EH!$D$3:$K$52,COLUMN(K268)-COLUMN($E$2),0)</f>
        <v>#N/A</v>
      </c>
      <c r="L270" t="e">
        <f>VLOOKUP($A270,EH!$D$3:$K$52,COLUMN(L268)-COLUMN($E$2),0)</f>
        <v>#N/A</v>
      </c>
      <c r="M270" s="215" t="e">
        <f>VLOOKUP($A270,EH!$D$3:$K$52,COLUMN(M268)-COLUMN($E$2),0)</f>
        <v>#N/A</v>
      </c>
    </row>
    <row r="271" spans="1:13">
      <c r="A271" t="s">
        <v>598</v>
      </c>
      <c r="B271" s="214">
        <v>26</v>
      </c>
      <c r="D271" s="215">
        <v>4</v>
      </c>
      <c r="H271" s="218" t="e">
        <f>VLOOKUP($A271,EH!$D$3:$K$52,COLUMN(H269)-COLUMN($E$2),0)</f>
        <v>#N/A</v>
      </c>
      <c r="I271" t="e">
        <f>VLOOKUP($A271,EH!$D$3:$K$52,COLUMN(I269)-COLUMN($E$2),0)</f>
        <v>#N/A</v>
      </c>
      <c r="J271" s="215" t="e">
        <f>VLOOKUP($A271,EH!$D$3:$K$52,COLUMN(J269)-COLUMN($E$2),0)</f>
        <v>#N/A</v>
      </c>
      <c r="K271" s="214" t="e">
        <f>VLOOKUP($A271,EH!$D$3:$K$52,COLUMN(K269)-COLUMN($E$2),0)</f>
        <v>#N/A</v>
      </c>
      <c r="L271" t="e">
        <f>VLOOKUP($A271,EH!$D$3:$K$52,COLUMN(L269)-COLUMN($E$2),0)</f>
        <v>#N/A</v>
      </c>
      <c r="M271" s="215" t="e">
        <f>VLOOKUP($A271,EH!$D$3:$K$52,COLUMN(M269)-COLUMN($E$2),0)</f>
        <v>#N/A</v>
      </c>
    </row>
    <row r="272" spans="1:13">
      <c r="A272" t="s">
        <v>599</v>
      </c>
      <c r="B272" s="214">
        <v>32</v>
      </c>
      <c r="D272" s="215">
        <v>4</v>
      </c>
      <c r="H272" s="218" t="e">
        <f>VLOOKUP($A272,EH!$D$3:$K$52,COLUMN(H270)-COLUMN($E$2),0)</f>
        <v>#N/A</v>
      </c>
      <c r="I272" t="e">
        <f>VLOOKUP($A272,EH!$D$3:$K$52,COLUMN(I270)-COLUMN($E$2),0)</f>
        <v>#N/A</v>
      </c>
      <c r="J272" s="215" t="e">
        <f>VLOOKUP($A272,EH!$D$3:$K$52,COLUMN(J270)-COLUMN($E$2),0)</f>
        <v>#N/A</v>
      </c>
      <c r="K272" s="214" t="e">
        <f>VLOOKUP($A272,EH!$D$3:$K$52,COLUMN(K270)-COLUMN($E$2),0)</f>
        <v>#N/A</v>
      </c>
      <c r="L272" t="e">
        <f>VLOOKUP($A272,EH!$D$3:$K$52,COLUMN(L270)-COLUMN($E$2),0)</f>
        <v>#N/A</v>
      </c>
      <c r="M272" s="215" t="e">
        <f>VLOOKUP($A272,EH!$D$3:$K$52,COLUMN(M270)-COLUMN($E$2),0)</f>
        <v>#N/A</v>
      </c>
    </row>
    <row r="273" spans="1:13">
      <c r="A273" t="s">
        <v>2087</v>
      </c>
      <c r="B273" s="214">
        <v>16</v>
      </c>
      <c r="D273" s="215">
        <v>2.5</v>
      </c>
      <c r="H273" s="218" t="e">
        <f>VLOOKUP($A273,EH!$D$3:$K$52,COLUMN(H271)-COLUMN($E$2),0)</f>
        <v>#N/A</v>
      </c>
      <c r="I273" t="e">
        <f>VLOOKUP($A273,EH!$D$3:$K$52,COLUMN(I271)-COLUMN($E$2),0)</f>
        <v>#N/A</v>
      </c>
      <c r="J273" s="215" t="e">
        <f>VLOOKUP($A273,EH!$D$3:$K$52,COLUMN(J271)-COLUMN($E$2),0)</f>
        <v>#N/A</v>
      </c>
      <c r="K273" s="214" t="e">
        <f>VLOOKUP($A273,EH!$D$3:$K$52,COLUMN(K271)-COLUMN($E$2),0)</f>
        <v>#N/A</v>
      </c>
      <c r="L273" t="e">
        <f>VLOOKUP($A273,EH!$D$3:$K$52,COLUMN(L271)-COLUMN($E$2),0)</f>
        <v>#N/A</v>
      </c>
      <c r="M273" s="215" t="e">
        <f>VLOOKUP($A273,EH!$D$3:$K$52,COLUMN(M271)-COLUMN($E$2),0)</f>
        <v>#N/A</v>
      </c>
    </row>
    <row r="274" spans="1:13">
      <c r="A274" t="s">
        <v>2086</v>
      </c>
      <c r="B274" s="214">
        <v>19</v>
      </c>
      <c r="D274" s="215">
        <v>3</v>
      </c>
      <c r="F274">
        <v>3</v>
      </c>
      <c r="G274">
        <v>0.5</v>
      </c>
      <c r="H274" s="218" t="e">
        <f>VLOOKUP($A274,EH!$D$3:$K$52,COLUMN(H272)-COLUMN($E$2),0)</f>
        <v>#N/A</v>
      </c>
      <c r="I274" t="e">
        <f>VLOOKUP($A274,EH!$D$3:$K$52,COLUMN(I272)-COLUMN($E$2),0)</f>
        <v>#N/A</v>
      </c>
      <c r="J274" s="215" t="e">
        <f>VLOOKUP($A274,EH!$D$3:$K$52,COLUMN(J272)-COLUMN($E$2),0)</f>
        <v>#N/A</v>
      </c>
      <c r="K274" s="214" t="e">
        <f>VLOOKUP($A274,EH!$D$3:$K$52,COLUMN(K272)-COLUMN($E$2),0)</f>
        <v>#N/A</v>
      </c>
      <c r="L274" t="e">
        <f>VLOOKUP($A274,EH!$D$3:$K$52,COLUMN(L272)-COLUMN($E$2),0)</f>
        <v>#N/A</v>
      </c>
      <c r="M274" s="215" t="e">
        <f>VLOOKUP($A274,EH!$D$3:$K$52,COLUMN(M272)-COLUMN($E$2),0)</f>
        <v>#N/A</v>
      </c>
    </row>
    <row r="275" spans="1:13">
      <c r="A275" t="s">
        <v>2083</v>
      </c>
      <c r="B275" s="214">
        <v>22</v>
      </c>
      <c r="D275" s="215">
        <v>4</v>
      </c>
      <c r="H275" s="218" t="e">
        <f>VLOOKUP($A275,EH!$D$3:$K$52,COLUMN(H273)-COLUMN($E$2),0)</f>
        <v>#N/A</v>
      </c>
      <c r="I275" t="e">
        <f>VLOOKUP($A275,EH!$D$3:$K$52,COLUMN(I273)-COLUMN($E$2),0)</f>
        <v>#N/A</v>
      </c>
      <c r="J275" s="215" t="e">
        <f>VLOOKUP($A275,EH!$D$3:$K$52,COLUMN(J273)-COLUMN($E$2),0)</f>
        <v>#N/A</v>
      </c>
      <c r="K275" s="214" t="e">
        <f>VLOOKUP($A275,EH!$D$3:$K$52,COLUMN(K273)-COLUMN($E$2),0)</f>
        <v>#N/A</v>
      </c>
      <c r="L275" t="e">
        <f>VLOOKUP($A275,EH!$D$3:$K$52,COLUMN(L273)-COLUMN($E$2),0)</f>
        <v>#N/A</v>
      </c>
      <c r="M275" s="215" t="e">
        <f>VLOOKUP($A275,EH!$D$3:$K$52,COLUMN(M273)-COLUMN($E$2),0)</f>
        <v>#N/A</v>
      </c>
    </row>
    <row r="276" spans="1:13">
      <c r="A276" t="s">
        <v>2081</v>
      </c>
      <c r="B276" s="214">
        <v>22</v>
      </c>
      <c r="D276" s="215">
        <v>4</v>
      </c>
      <c r="F276">
        <v>3</v>
      </c>
      <c r="G276">
        <v>0.5</v>
      </c>
      <c r="H276" s="218" t="e">
        <f>VLOOKUP($A276,EH!$D$3:$K$52,COLUMN(H274)-COLUMN($E$2),0)</f>
        <v>#N/A</v>
      </c>
      <c r="I276" t="e">
        <f>VLOOKUP($A276,EH!$D$3:$K$52,COLUMN(I274)-COLUMN($E$2),0)</f>
        <v>#N/A</v>
      </c>
      <c r="J276" s="215" t="e">
        <f>VLOOKUP($A276,EH!$D$3:$K$52,COLUMN(J274)-COLUMN($E$2),0)</f>
        <v>#N/A</v>
      </c>
      <c r="K276" s="214" t="e">
        <f>VLOOKUP($A276,EH!$D$3:$K$52,COLUMN(K274)-COLUMN($E$2),0)</f>
        <v>#N/A</v>
      </c>
      <c r="L276" t="e">
        <f>VLOOKUP($A276,EH!$D$3:$K$52,COLUMN(L274)-COLUMN($E$2),0)</f>
        <v>#N/A</v>
      </c>
      <c r="M276" s="215" t="e">
        <f>VLOOKUP($A276,EH!$D$3:$K$52,COLUMN(M274)-COLUMN($E$2),0)</f>
        <v>#N/A</v>
      </c>
    </row>
    <row r="277" spans="1:13">
      <c r="A277" t="s">
        <v>2080</v>
      </c>
      <c r="B277" s="214">
        <v>18</v>
      </c>
      <c r="D277" s="215">
        <v>4</v>
      </c>
      <c r="F277">
        <v>3</v>
      </c>
      <c r="G277">
        <v>0.5</v>
      </c>
      <c r="H277" s="218" t="e">
        <f>VLOOKUP($A277,EH!$D$3:$K$52,COLUMN(H275)-COLUMN($E$2),0)</f>
        <v>#N/A</v>
      </c>
      <c r="I277" t="e">
        <f>VLOOKUP($A277,EH!$D$3:$K$52,COLUMN(I275)-COLUMN($E$2),0)</f>
        <v>#N/A</v>
      </c>
      <c r="J277" s="215" t="e">
        <f>VLOOKUP($A277,EH!$D$3:$K$52,COLUMN(J275)-COLUMN($E$2),0)</f>
        <v>#N/A</v>
      </c>
      <c r="K277" s="214" t="e">
        <f>VLOOKUP($A277,EH!$D$3:$K$52,COLUMN(K275)-COLUMN($E$2),0)</f>
        <v>#N/A</v>
      </c>
      <c r="L277" t="e">
        <f>VLOOKUP($A277,EH!$D$3:$K$52,COLUMN(L275)-COLUMN($E$2),0)</f>
        <v>#N/A</v>
      </c>
      <c r="M277" s="215" t="e">
        <f>VLOOKUP($A277,EH!$D$3:$K$52,COLUMN(M275)-COLUMN($E$2),0)</f>
        <v>#N/A</v>
      </c>
    </row>
    <row r="278" spans="1:13">
      <c r="A278" t="s">
        <v>1882</v>
      </c>
      <c r="B278" s="214">
        <v>36</v>
      </c>
      <c r="D278" s="215">
        <v>4</v>
      </c>
      <c r="F278">
        <v>14.14</v>
      </c>
      <c r="G278">
        <v>3.22</v>
      </c>
      <c r="H278" s="218" t="e">
        <f>VLOOKUP($A278,EH!$D$3:$K$52,COLUMN(H276)-COLUMN($E$2),0)</f>
        <v>#N/A</v>
      </c>
      <c r="I278" t="e">
        <f>VLOOKUP($A278,EH!$D$3:$K$52,COLUMN(I276)-COLUMN($E$2),0)</f>
        <v>#N/A</v>
      </c>
      <c r="J278" s="215" t="e">
        <f>VLOOKUP($A278,EH!$D$3:$K$52,COLUMN(J276)-COLUMN($E$2),0)</f>
        <v>#N/A</v>
      </c>
      <c r="K278" s="214" t="e">
        <f>VLOOKUP($A278,EH!$D$3:$K$52,COLUMN(K276)-COLUMN($E$2),0)</f>
        <v>#N/A</v>
      </c>
      <c r="L278" t="e">
        <f>VLOOKUP($A278,EH!$D$3:$K$52,COLUMN(L276)-COLUMN($E$2),0)</f>
        <v>#N/A</v>
      </c>
      <c r="M278" s="215" t="e">
        <f>VLOOKUP($A278,EH!$D$3:$K$52,COLUMN(M276)-COLUMN($E$2),0)</f>
        <v>#N/A</v>
      </c>
    </row>
    <row r="279" spans="1:13">
      <c r="A279" t="s">
        <v>1908</v>
      </c>
      <c r="B279" s="214">
        <v>26</v>
      </c>
      <c r="D279" s="215">
        <v>4</v>
      </c>
      <c r="F279">
        <v>0.75</v>
      </c>
      <c r="G279">
        <v>0.25</v>
      </c>
      <c r="H279" s="218" t="e">
        <f>VLOOKUP($A279,EH!$D$3:$K$52,COLUMN(H277)-COLUMN($E$2),0)</f>
        <v>#N/A</v>
      </c>
      <c r="I279" t="e">
        <f>VLOOKUP($A279,EH!$D$3:$K$52,COLUMN(I277)-COLUMN($E$2),0)</f>
        <v>#N/A</v>
      </c>
      <c r="J279" s="215" t="e">
        <f>VLOOKUP($A279,EH!$D$3:$K$52,COLUMN(J277)-COLUMN($E$2),0)</f>
        <v>#N/A</v>
      </c>
      <c r="K279" s="214" t="e">
        <f>VLOOKUP($A279,EH!$D$3:$K$52,COLUMN(K277)-COLUMN($E$2),0)</f>
        <v>#N/A</v>
      </c>
      <c r="L279" t="e">
        <f>VLOOKUP($A279,EH!$D$3:$K$52,COLUMN(L277)-COLUMN($E$2),0)</f>
        <v>#N/A</v>
      </c>
      <c r="M279" s="215" t="e">
        <f>VLOOKUP($A279,EH!$D$3:$K$52,COLUMN(M277)-COLUMN($E$2),0)</f>
        <v>#N/A</v>
      </c>
    </row>
    <row r="280" spans="1:13">
      <c r="A280" t="s">
        <v>1910</v>
      </c>
      <c r="B280" s="214">
        <v>45</v>
      </c>
      <c r="D280" s="215">
        <v>4</v>
      </c>
      <c r="F280">
        <v>11.73</v>
      </c>
      <c r="G280">
        <v>2.79</v>
      </c>
      <c r="H280" s="218" t="e">
        <f>VLOOKUP($A280,EH!$D$3:$K$52,COLUMN(H278)-COLUMN($E$2),0)</f>
        <v>#N/A</v>
      </c>
      <c r="I280" t="e">
        <f>VLOOKUP($A280,EH!$D$3:$K$52,COLUMN(I278)-COLUMN($E$2),0)</f>
        <v>#N/A</v>
      </c>
      <c r="J280" s="215" t="e">
        <f>VLOOKUP($A280,EH!$D$3:$K$52,COLUMN(J278)-COLUMN($E$2),0)</f>
        <v>#N/A</v>
      </c>
      <c r="K280" s="214" t="e">
        <f>VLOOKUP($A280,EH!$D$3:$K$52,COLUMN(K278)-COLUMN($E$2),0)</f>
        <v>#N/A</v>
      </c>
      <c r="L280" t="e">
        <f>VLOOKUP($A280,EH!$D$3:$K$52,COLUMN(L278)-COLUMN($E$2),0)</f>
        <v>#N/A</v>
      </c>
      <c r="M280" s="215" t="e">
        <f>VLOOKUP($A280,EH!$D$3:$K$52,COLUMN(M278)-COLUMN($E$2),0)</f>
        <v>#N/A</v>
      </c>
    </row>
    <row r="281" spans="1:13">
      <c r="A281" t="s">
        <v>1319</v>
      </c>
      <c r="B281" s="214">
        <v>348</v>
      </c>
      <c r="D281" s="215">
        <v>5</v>
      </c>
      <c r="E281" s="214">
        <v>397.5</v>
      </c>
      <c r="F281">
        <v>37</v>
      </c>
      <c r="G281">
        <v>52.06</v>
      </c>
      <c r="H281" s="218" t="e">
        <f>VLOOKUP($A281,EH!$D$3:$K$52,COLUMN(H279)-COLUMN($E$2),0)</f>
        <v>#N/A</v>
      </c>
      <c r="I281" t="e">
        <f>VLOOKUP($A281,EH!$D$3:$K$52,COLUMN(I279)-COLUMN($E$2),0)</f>
        <v>#N/A</v>
      </c>
      <c r="J281" s="215" t="e">
        <f>VLOOKUP($A281,EH!$D$3:$K$52,COLUMN(J279)-COLUMN($E$2),0)</f>
        <v>#N/A</v>
      </c>
      <c r="K281" s="214" t="e">
        <f>VLOOKUP($A281,EH!$D$3:$K$52,COLUMN(K279)-COLUMN($E$2),0)</f>
        <v>#N/A</v>
      </c>
      <c r="L281" t="e">
        <f>VLOOKUP($A281,EH!$D$3:$K$52,COLUMN(L279)-COLUMN($E$2),0)</f>
        <v>#N/A</v>
      </c>
      <c r="M281" s="215" t="e">
        <f>VLOOKUP($A281,EH!$D$3:$K$52,COLUMN(M279)-COLUMN($E$2),0)</f>
        <v>#N/A</v>
      </c>
    </row>
    <row r="282" spans="1:13">
      <c r="A282" t="s">
        <v>669</v>
      </c>
      <c r="B282" s="214">
        <v>24</v>
      </c>
      <c r="D282" s="215">
        <v>5</v>
      </c>
      <c r="F282">
        <v>3.5</v>
      </c>
      <c r="G282">
        <v>1.5</v>
      </c>
      <c r="H282" s="218" t="e">
        <f>VLOOKUP($A282,EH!$D$3:$K$52,COLUMN(H280)-COLUMN($E$2),0)</f>
        <v>#N/A</v>
      </c>
      <c r="I282" t="e">
        <f>VLOOKUP($A282,EH!$D$3:$K$52,COLUMN(I280)-COLUMN($E$2),0)</f>
        <v>#N/A</v>
      </c>
      <c r="J282" s="215" t="e">
        <f>VLOOKUP($A282,EH!$D$3:$K$52,COLUMN(J280)-COLUMN($E$2),0)</f>
        <v>#N/A</v>
      </c>
      <c r="K282" s="214" t="e">
        <f>VLOOKUP($A282,EH!$D$3:$K$52,COLUMN(K280)-COLUMN($E$2),0)</f>
        <v>#N/A</v>
      </c>
      <c r="L282" t="e">
        <f>VLOOKUP($A282,EH!$D$3:$K$52,COLUMN(L280)-COLUMN($E$2),0)</f>
        <v>#N/A</v>
      </c>
      <c r="M282" s="215" t="e">
        <f>VLOOKUP($A282,EH!$D$3:$K$52,COLUMN(M280)-COLUMN($E$2),0)</f>
        <v>#N/A</v>
      </c>
    </row>
    <row r="283" spans="1:13">
      <c r="A283" t="s">
        <v>591</v>
      </c>
      <c r="C283">
        <v>11.5</v>
      </c>
      <c r="D283" s="215">
        <v>3</v>
      </c>
      <c r="F283">
        <v>5.05</v>
      </c>
      <c r="H283" s="218" t="e">
        <f>VLOOKUP($A283,EH!$D$3:$K$52,COLUMN(H281)-COLUMN($E$2),0)</f>
        <v>#N/A</v>
      </c>
      <c r="I283" t="e">
        <f>VLOOKUP($A283,EH!$D$3:$K$52,COLUMN(I281)-COLUMN($E$2),0)</f>
        <v>#N/A</v>
      </c>
      <c r="J283" s="215" t="e">
        <f>VLOOKUP($A283,EH!$D$3:$K$52,COLUMN(J281)-COLUMN($E$2),0)</f>
        <v>#N/A</v>
      </c>
      <c r="K283" s="214" t="e">
        <f>VLOOKUP($A283,EH!$D$3:$K$52,COLUMN(K281)-COLUMN($E$2),0)</f>
        <v>#N/A</v>
      </c>
      <c r="L283" t="e">
        <f>VLOOKUP($A283,EH!$D$3:$K$52,COLUMN(L281)-COLUMN($E$2),0)</f>
        <v>#N/A</v>
      </c>
      <c r="M283" s="215" t="e">
        <f>VLOOKUP($A283,EH!$D$3:$K$52,COLUMN(M281)-COLUMN($E$2),0)</f>
        <v>#N/A</v>
      </c>
    </row>
    <row r="284" spans="1:13">
      <c r="A284" t="s">
        <v>670</v>
      </c>
      <c r="B284" s="214">
        <v>34</v>
      </c>
      <c r="D284" s="215">
        <v>10</v>
      </c>
      <c r="H284" s="218" t="e">
        <f>VLOOKUP($A284,EH!$D$3:$K$52,COLUMN(H282)-COLUMN($E$2),0)</f>
        <v>#N/A</v>
      </c>
      <c r="I284" t="e">
        <f>VLOOKUP($A284,EH!$D$3:$K$52,COLUMN(I282)-COLUMN($E$2),0)</f>
        <v>#N/A</v>
      </c>
      <c r="J284" s="215" t="e">
        <f>VLOOKUP($A284,EH!$D$3:$K$52,COLUMN(J282)-COLUMN($E$2),0)</f>
        <v>#N/A</v>
      </c>
      <c r="K284" s="214" t="e">
        <f>VLOOKUP($A284,EH!$D$3:$K$52,COLUMN(K282)-COLUMN($E$2),0)</f>
        <v>#N/A</v>
      </c>
      <c r="L284" t="e">
        <f>VLOOKUP($A284,EH!$D$3:$K$52,COLUMN(L282)-COLUMN($E$2),0)</f>
        <v>#N/A</v>
      </c>
      <c r="M284" s="215" t="e">
        <f>VLOOKUP($A284,EH!$D$3:$K$52,COLUMN(M282)-COLUMN($E$2),0)</f>
        <v>#N/A</v>
      </c>
    </row>
    <row r="285" spans="1:13">
      <c r="A285" t="s">
        <v>677</v>
      </c>
      <c r="B285" s="214">
        <v>27</v>
      </c>
      <c r="D285" s="215">
        <v>9</v>
      </c>
      <c r="H285" s="218" t="e">
        <f>VLOOKUP($A285,EH!$D$3:$K$52,COLUMN(H283)-COLUMN($E$2),0)</f>
        <v>#N/A</v>
      </c>
      <c r="I285" t="e">
        <f>VLOOKUP($A285,EH!$D$3:$K$52,COLUMN(I283)-COLUMN($E$2),0)</f>
        <v>#N/A</v>
      </c>
      <c r="J285" s="215" t="e">
        <f>VLOOKUP($A285,EH!$D$3:$K$52,COLUMN(J283)-COLUMN($E$2),0)</f>
        <v>#N/A</v>
      </c>
      <c r="K285" s="214" t="e">
        <f>VLOOKUP($A285,EH!$D$3:$K$52,COLUMN(K283)-COLUMN($E$2),0)</f>
        <v>#N/A</v>
      </c>
      <c r="L285" t="e">
        <f>VLOOKUP($A285,EH!$D$3:$K$52,COLUMN(L283)-COLUMN($E$2),0)</f>
        <v>#N/A</v>
      </c>
      <c r="M285" s="215" t="e">
        <f>VLOOKUP($A285,EH!$D$3:$K$52,COLUMN(M283)-COLUMN($E$2),0)</f>
        <v>#N/A</v>
      </c>
    </row>
    <row r="286" spans="1:13">
      <c r="A286" t="s">
        <v>671</v>
      </c>
      <c r="B286" s="214">
        <v>24</v>
      </c>
      <c r="D286" s="215">
        <v>8</v>
      </c>
      <c r="H286" s="218" t="e">
        <f>VLOOKUP($A286,EH!$D$3:$K$52,COLUMN(H284)-COLUMN($E$2),0)</f>
        <v>#N/A</v>
      </c>
      <c r="I286" t="e">
        <f>VLOOKUP($A286,EH!$D$3:$K$52,COLUMN(I284)-COLUMN($E$2),0)</f>
        <v>#N/A</v>
      </c>
      <c r="J286" s="215" t="e">
        <f>VLOOKUP($A286,EH!$D$3:$K$52,COLUMN(J284)-COLUMN($E$2),0)</f>
        <v>#N/A</v>
      </c>
      <c r="K286" s="214" t="e">
        <f>VLOOKUP($A286,EH!$D$3:$K$52,COLUMN(K284)-COLUMN($E$2),0)</f>
        <v>#N/A</v>
      </c>
      <c r="L286" t="e">
        <f>VLOOKUP($A286,EH!$D$3:$K$52,COLUMN(L284)-COLUMN($E$2),0)</f>
        <v>#N/A</v>
      </c>
      <c r="M286" s="215" t="e">
        <f>VLOOKUP($A286,EH!$D$3:$K$52,COLUMN(M284)-COLUMN($E$2),0)</f>
        <v>#N/A</v>
      </c>
    </row>
    <row r="287" spans="1:13">
      <c r="A287" t="s">
        <v>678</v>
      </c>
      <c r="B287" s="214">
        <v>27</v>
      </c>
      <c r="D287" s="215">
        <v>9</v>
      </c>
      <c r="H287" s="218" t="e">
        <f>VLOOKUP($A287,EH!$D$3:$K$52,COLUMN(H285)-COLUMN($E$2),0)</f>
        <v>#N/A</v>
      </c>
      <c r="I287" t="e">
        <f>VLOOKUP($A287,EH!$D$3:$K$52,COLUMN(I285)-COLUMN($E$2),0)</f>
        <v>#N/A</v>
      </c>
      <c r="J287" s="215" t="e">
        <f>VLOOKUP($A287,EH!$D$3:$K$52,COLUMN(J285)-COLUMN($E$2),0)</f>
        <v>#N/A</v>
      </c>
      <c r="K287" s="214" t="e">
        <f>VLOOKUP($A287,EH!$D$3:$K$52,COLUMN(K285)-COLUMN($E$2),0)</f>
        <v>#N/A</v>
      </c>
      <c r="L287" t="e">
        <f>VLOOKUP($A287,EH!$D$3:$K$52,COLUMN(L285)-COLUMN($E$2),0)</f>
        <v>#N/A</v>
      </c>
      <c r="M287" s="215" t="e">
        <f>VLOOKUP($A287,EH!$D$3:$K$52,COLUMN(M285)-COLUMN($E$2),0)</f>
        <v>#N/A</v>
      </c>
    </row>
    <row r="288" spans="1:13">
      <c r="A288" t="s">
        <v>483</v>
      </c>
      <c r="B288" s="214">
        <v>17</v>
      </c>
      <c r="D288" s="215">
        <v>3</v>
      </c>
      <c r="F288">
        <v>0.5</v>
      </c>
      <c r="G288">
        <v>0.2</v>
      </c>
      <c r="H288" s="218" t="e">
        <f>VLOOKUP($A288,EH!$D$3:$K$52,COLUMN(H286)-COLUMN($E$2),0)</f>
        <v>#N/A</v>
      </c>
      <c r="I288" t="e">
        <f>VLOOKUP($A288,EH!$D$3:$K$52,COLUMN(I286)-COLUMN($E$2),0)</f>
        <v>#N/A</v>
      </c>
      <c r="J288" s="215" t="e">
        <f>VLOOKUP($A288,EH!$D$3:$K$52,COLUMN(J286)-COLUMN($E$2),0)</f>
        <v>#N/A</v>
      </c>
      <c r="K288" s="214" t="e">
        <f>VLOOKUP($A288,EH!$D$3:$K$52,COLUMN(K286)-COLUMN($E$2),0)</f>
        <v>#N/A</v>
      </c>
      <c r="L288" t="e">
        <f>VLOOKUP($A288,EH!$D$3:$K$52,COLUMN(L286)-COLUMN($E$2),0)</f>
        <v>#N/A</v>
      </c>
      <c r="M288" s="215" t="e">
        <f>VLOOKUP($A288,EH!$D$3:$K$52,COLUMN(M286)-COLUMN($E$2),0)</f>
        <v>#N/A</v>
      </c>
    </row>
    <row r="289" spans="1:13">
      <c r="A289" t="s">
        <v>484</v>
      </c>
      <c r="B289" s="214">
        <v>21</v>
      </c>
      <c r="D289" s="215">
        <v>4</v>
      </c>
      <c r="F289">
        <v>0.5</v>
      </c>
      <c r="G289">
        <v>0.2</v>
      </c>
      <c r="H289" s="218" t="e">
        <f>VLOOKUP($A289,EH!$D$3:$K$52,COLUMN(H287)-COLUMN($E$2),0)</f>
        <v>#N/A</v>
      </c>
      <c r="I289" t="e">
        <f>VLOOKUP($A289,EH!$D$3:$K$52,COLUMN(I287)-COLUMN($E$2),0)</f>
        <v>#N/A</v>
      </c>
      <c r="J289" s="215" t="e">
        <f>VLOOKUP($A289,EH!$D$3:$K$52,COLUMN(J287)-COLUMN($E$2),0)</f>
        <v>#N/A</v>
      </c>
      <c r="K289" s="214" t="e">
        <f>VLOOKUP($A289,EH!$D$3:$K$52,COLUMN(K287)-COLUMN($E$2),0)</f>
        <v>#N/A</v>
      </c>
      <c r="L289" t="e">
        <f>VLOOKUP($A289,EH!$D$3:$K$52,COLUMN(L287)-COLUMN($E$2),0)</f>
        <v>#N/A</v>
      </c>
      <c r="M289" s="215" t="e">
        <f>VLOOKUP($A289,EH!$D$3:$K$52,COLUMN(M287)-COLUMN($E$2),0)</f>
        <v>#N/A</v>
      </c>
    </row>
    <row r="290" spans="1:13">
      <c r="A290" t="s">
        <v>485</v>
      </c>
      <c r="B290" s="214">
        <v>21</v>
      </c>
      <c r="D290" s="215">
        <v>4</v>
      </c>
      <c r="F290">
        <v>0.5</v>
      </c>
      <c r="G290">
        <v>0.2</v>
      </c>
      <c r="H290" s="218" t="e">
        <f>VLOOKUP($A290,EH!$D$3:$K$52,COLUMN(H288)-COLUMN($E$2),0)</f>
        <v>#N/A</v>
      </c>
      <c r="I290" t="e">
        <f>VLOOKUP($A290,EH!$D$3:$K$52,COLUMN(I288)-COLUMN($E$2),0)</f>
        <v>#N/A</v>
      </c>
      <c r="J290" s="215" t="e">
        <f>VLOOKUP($A290,EH!$D$3:$K$52,COLUMN(J288)-COLUMN($E$2),0)</f>
        <v>#N/A</v>
      </c>
      <c r="K290" s="214" t="e">
        <f>VLOOKUP($A290,EH!$D$3:$K$52,COLUMN(K288)-COLUMN($E$2),0)</f>
        <v>#N/A</v>
      </c>
      <c r="L290" t="e">
        <f>VLOOKUP($A290,EH!$D$3:$K$52,COLUMN(L288)-COLUMN($E$2),0)</f>
        <v>#N/A</v>
      </c>
      <c r="M290" s="215" t="e">
        <f>VLOOKUP($A290,EH!$D$3:$K$52,COLUMN(M288)-COLUMN($E$2),0)</f>
        <v>#N/A</v>
      </c>
    </row>
    <row r="291" spans="1:13">
      <c r="A291" t="s">
        <v>486</v>
      </c>
      <c r="B291" s="214">
        <v>19</v>
      </c>
      <c r="D291" s="215">
        <v>4</v>
      </c>
      <c r="F291">
        <v>8.4499999999999993</v>
      </c>
      <c r="G291">
        <v>1.7</v>
      </c>
      <c r="H291" s="218" t="e">
        <f>VLOOKUP($A291,EH!$D$3:$K$52,COLUMN(H289)-COLUMN($E$2),0)</f>
        <v>#N/A</v>
      </c>
      <c r="I291" t="e">
        <f>VLOOKUP($A291,EH!$D$3:$K$52,COLUMN(I289)-COLUMN($E$2),0)</f>
        <v>#N/A</v>
      </c>
      <c r="J291" s="215" t="e">
        <f>VLOOKUP($A291,EH!$D$3:$K$52,COLUMN(J289)-COLUMN($E$2),0)</f>
        <v>#N/A</v>
      </c>
      <c r="K291" s="214" t="e">
        <f>VLOOKUP($A291,EH!$D$3:$K$52,COLUMN(K289)-COLUMN($E$2),0)</f>
        <v>#N/A</v>
      </c>
      <c r="L291" t="e">
        <f>VLOOKUP($A291,EH!$D$3:$K$52,COLUMN(L289)-COLUMN($E$2),0)</f>
        <v>#N/A</v>
      </c>
      <c r="M291" s="215" t="e">
        <f>VLOOKUP($A291,EH!$D$3:$K$52,COLUMN(M289)-COLUMN($E$2),0)</f>
        <v>#N/A</v>
      </c>
    </row>
    <row r="292" spans="1:13">
      <c r="A292" t="s">
        <v>487</v>
      </c>
      <c r="B292" s="214">
        <v>27</v>
      </c>
      <c r="D292" s="215">
        <v>4</v>
      </c>
      <c r="F292">
        <v>0.5</v>
      </c>
      <c r="G292">
        <v>0.2</v>
      </c>
      <c r="H292" s="218" t="e">
        <f>VLOOKUP($A292,EH!$D$3:$K$52,COLUMN(H290)-COLUMN($E$2),0)</f>
        <v>#N/A</v>
      </c>
      <c r="I292" t="e">
        <f>VLOOKUP($A292,EH!$D$3:$K$52,COLUMN(I290)-COLUMN($E$2),0)</f>
        <v>#N/A</v>
      </c>
      <c r="J292" s="215" t="e">
        <f>VLOOKUP($A292,EH!$D$3:$K$52,COLUMN(J290)-COLUMN($E$2),0)</f>
        <v>#N/A</v>
      </c>
      <c r="K292" s="214" t="e">
        <f>VLOOKUP($A292,EH!$D$3:$K$52,COLUMN(K290)-COLUMN($E$2),0)</f>
        <v>#N/A</v>
      </c>
      <c r="L292" t="e">
        <f>VLOOKUP($A292,EH!$D$3:$K$52,COLUMN(L290)-COLUMN($E$2),0)</f>
        <v>#N/A</v>
      </c>
      <c r="M292" s="215" t="e">
        <f>VLOOKUP($A292,EH!$D$3:$K$52,COLUMN(M290)-COLUMN($E$2),0)</f>
        <v>#N/A</v>
      </c>
    </row>
    <row r="293" spans="1:13">
      <c r="A293" t="s">
        <v>488</v>
      </c>
      <c r="B293" s="214">
        <v>27</v>
      </c>
      <c r="D293" s="215">
        <v>4</v>
      </c>
      <c r="F293">
        <v>0.5</v>
      </c>
      <c r="G293">
        <v>0.2</v>
      </c>
      <c r="H293" s="218" t="e">
        <f>VLOOKUP($A293,EH!$D$3:$K$52,COLUMN(H291)-COLUMN($E$2),0)</f>
        <v>#N/A</v>
      </c>
      <c r="I293" t="e">
        <f>VLOOKUP($A293,EH!$D$3:$K$52,COLUMN(I291)-COLUMN($E$2),0)</f>
        <v>#N/A</v>
      </c>
      <c r="J293" s="215" t="e">
        <f>VLOOKUP($A293,EH!$D$3:$K$52,COLUMN(J291)-COLUMN($E$2),0)</f>
        <v>#N/A</v>
      </c>
      <c r="K293" s="214" t="e">
        <f>VLOOKUP($A293,EH!$D$3:$K$52,COLUMN(K291)-COLUMN($E$2),0)</f>
        <v>#N/A</v>
      </c>
      <c r="L293" t="e">
        <f>VLOOKUP($A293,EH!$D$3:$K$52,COLUMN(L291)-COLUMN($E$2),0)</f>
        <v>#N/A</v>
      </c>
      <c r="M293" s="215" t="e">
        <f>VLOOKUP($A293,EH!$D$3:$K$52,COLUMN(M291)-COLUMN($E$2),0)</f>
        <v>#N/A</v>
      </c>
    </row>
    <row r="294" spans="1:13">
      <c r="A294" t="s">
        <v>489</v>
      </c>
      <c r="B294" s="214">
        <v>27</v>
      </c>
      <c r="D294" s="215">
        <v>4</v>
      </c>
      <c r="F294">
        <v>8.4499999999999993</v>
      </c>
      <c r="G294">
        <v>1.7</v>
      </c>
      <c r="H294" s="218" t="e">
        <f>VLOOKUP($A294,EH!$D$3:$K$52,COLUMN(H292)-COLUMN($E$2),0)</f>
        <v>#N/A</v>
      </c>
      <c r="I294" t="e">
        <f>VLOOKUP($A294,EH!$D$3:$K$52,COLUMN(I292)-COLUMN($E$2),0)</f>
        <v>#N/A</v>
      </c>
      <c r="J294" s="215" t="e">
        <f>VLOOKUP($A294,EH!$D$3:$K$52,COLUMN(J292)-COLUMN($E$2),0)</f>
        <v>#N/A</v>
      </c>
      <c r="K294" s="214" t="e">
        <f>VLOOKUP($A294,EH!$D$3:$K$52,COLUMN(K292)-COLUMN($E$2),0)</f>
        <v>#N/A</v>
      </c>
      <c r="L294" t="e">
        <f>VLOOKUP($A294,EH!$D$3:$K$52,COLUMN(L292)-COLUMN($E$2),0)</f>
        <v>#N/A</v>
      </c>
      <c r="M294" s="215" t="e">
        <f>VLOOKUP($A294,EH!$D$3:$K$52,COLUMN(M292)-COLUMN($E$2),0)</f>
        <v>#N/A</v>
      </c>
    </row>
    <row r="295" spans="1:13">
      <c r="A295" t="s">
        <v>490</v>
      </c>
      <c r="B295" s="214">
        <v>27</v>
      </c>
      <c r="D295" s="215">
        <v>4</v>
      </c>
      <c r="F295">
        <v>8.4499999999999993</v>
      </c>
      <c r="G295">
        <v>1.7</v>
      </c>
      <c r="H295" s="218" t="e">
        <f>VLOOKUP($A295,EH!$D$3:$K$52,COLUMN(H293)-COLUMN($E$2),0)</f>
        <v>#N/A</v>
      </c>
      <c r="I295" t="e">
        <f>VLOOKUP($A295,EH!$D$3:$K$52,COLUMN(I293)-COLUMN($E$2),0)</f>
        <v>#N/A</v>
      </c>
      <c r="J295" s="215" t="e">
        <f>VLOOKUP($A295,EH!$D$3:$K$52,COLUMN(J293)-COLUMN($E$2),0)</f>
        <v>#N/A</v>
      </c>
      <c r="K295" s="214" t="e">
        <f>VLOOKUP($A295,EH!$D$3:$K$52,COLUMN(K293)-COLUMN($E$2),0)</f>
        <v>#N/A</v>
      </c>
      <c r="L295" t="e">
        <f>VLOOKUP($A295,EH!$D$3:$K$52,COLUMN(L293)-COLUMN($E$2),0)</f>
        <v>#N/A</v>
      </c>
      <c r="M295" s="215" t="e">
        <f>VLOOKUP($A295,EH!$D$3:$K$52,COLUMN(M293)-COLUMN($E$2),0)</f>
        <v>#N/A</v>
      </c>
    </row>
    <row r="296" spans="1:13">
      <c r="A296" t="s">
        <v>672</v>
      </c>
      <c r="B296" s="214">
        <v>40</v>
      </c>
      <c r="D296" s="215">
        <v>7</v>
      </c>
      <c r="F296">
        <v>25.35</v>
      </c>
      <c r="G296">
        <v>5</v>
      </c>
      <c r="H296" s="218" t="e">
        <f>VLOOKUP($A296,EH!$D$3:$K$52,COLUMN(H294)-COLUMN($E$2),0)</f>
        <v>#N/A</v>
      </c>
      <c r="I296" t="e">
        <f>VLOOKUP($A296,EH!$D$3:$K$52,COLUMN(I294)-COLUMN($E$2),0)</f>
        <v>#N/A</v>
      </c>
      <c r="J296" s="215" t="e">
        <f>VLOOKUP($A296,EH!$D$3:$K$52,COLUMN(J294)-COLUMN($E$2),0)</f>
        <v>#N/A</v>
      </c>
      <c r="K296" s="214" t="e">
        <f>VLOOKUP($A296,EH!$D$3:$K$52,COLUMN(K294)-COLUMN($E$2),0)</f>
        <v>#N/A</v>
      </c>
      <c r="L296" t="e">
        <f>VLOOKUP($A296,EH!$D$3:$K$52,COLUMN(L294)-COLUMN($E$2),0)</f>
        <v>#N/A</v>
      </c>
      <c r="M296" s="215" t="e">
        <f>VLOOKUP($A296,EH!$D$3:$K$52,COLUMN(M294)-COLUMN($E$2),0)</f>
        <v>#N/A</v>
      </c>
    </row>
    <row r="297" spans="1:13">
      <c r="A297" t="s">
        <v>673</v>
      </c>
      <c r="B297" s="214">
        <v>40</v>
      </c>
      <c r="D297" s="215">
        <v>7</v>
      </c>
      <c r="F297">
        <v>25.35</v>
      </c>
      <c r="G297">
        <v>5</v>
      </c>
      <c r="H297" s="218" t="e">
        <f>VLOOKUP($A297,EH!$D$3:$K$52,COLUMN(H295)-COLUMN($E$2),0)</f>
        <v>#N/A</v>
      </c>
      <c r="I297" t="e">
        <f>VLOOKUP($A297,EH!$D$3:$K$52,COLUMN(I295)-COLUMN($E$2),0)</f>
        <v>#N/A</v>
      </c>
      <c r="J297" s="215" t="e">
        <f>VLOOKUP($A297,EH!$D$3:$K$52,COLUMN(J295)-COLUMN($E$2),0)</f>
        <v>#N/A</v>
      </c>
      <c r="K297" s="214" t="e">
        <f>VLOOKUP($A297,EH!$D$3:$K$52,COLUMN(K295)-COLUMN($E$2),0)</f>
        <v>#N/A</v>
      </c>
      <c r="L297" t="e">
        <f>VLOOKUP($A297,EH!$D$3:$K$52,COLUMN(L295)-COLUMN($E$2),0)</f>
        <v>#N/A</v>
      </c>
      <c r="M297" s="215" t="e">
        <f>VLOOKUP($A297,EH!$D$3:$K$52,COLUMN(M295)-COLUMN($E$2),0)</f>
        <v>#N/A</v>
      </c>
    </row>
    <row r="298" spans="1:13">
      <c r="A298" t="s">
        <v>674</v>
      </c>
      <c r="B298" s="214">
        <v>40</v>
      </c>
      <c r="D298" s="215">
        <v>7</v>
      </c>
      <c r="F298">
        <v>25.35</v>
      </c>
      <c r="G298">
        <v>5</v>
      </c>
      <c r="H298" s="218" t="e">
        <f>VLOOKUP($A298,EH!$D$3:$K$52,COLUMN(H296)-COLUMN($E$2),0)</f>
        <v>#N/A</v>
      </c>
      <c r="I298" t="e">
        <f>VLOOKUP($A298,EH!$D$3:$K$52,COLUMN(I296)-COLUMN($E$2),0)</f>
        <v>#N/A</v>
      </c>
      <c r="J298" s="215" t="e">
        <f>VLOOKUP($A298,EH!$D$3:$K$52,COLUMN(J296)-COLUMN($E$2),0)</f>
        <v>#N/A</v>
      </c>
      <c r="K298" s="214" t="e">
        <f>VLOOKUP($A298,EH!$D$3:$K$52,COLUMN(K296)-COLUMN($E$2),0)</f>
        <v>#N/A</v>
      </c>
      <c r="L298" t="e">
        <f>VLOOKUP($A298,EH!$D$3:$K$52,COLUMN(L296)-COLUMN($E$2),0)</f>
        <v>#N/A</v>
      </c>
      <c r="M298" s="215" t="e">
        <f>VLOOKUP($A298,EH!$D$3:$K$52,COLUMN(M296)-COLUMN($E$2),0)</f>
        <v>#N/A</v>
      </c>
    </row>
    <row r="299" spans="1:13">
      <c r="A299" t="s">
        <v>675</v>
      </c>
      <c r="B299" s="214">
        <v>40</v>
      </c>
      <c r="D299" s="215">
        <v>7</v>
      </c>
      <c r="F299">
        <v>25.35</v>
      </c>
      <c r="G299">
        <v>5</v>
      </c>
      <c r="H299" s="218" t="e">
        <f>VLOOKUP($A299,EH!$D$3:$K$52,COLUMN(H297)-COLUMN($E$2),0)</f>
        <v>#N/A</v>
      </c>
      <c r="I299" t="e">
        <f>VLOOKUP($A299,EH!$D$3:$K$52,COLUMN(I297)-COLUMN($E$2),0)</f>
        <v>#N/A</v>
      </c>
      <c r="J299" s="215" t="e">
        <f>VLOOKUP($A299,EH!$D$3:$K$52,COLUMN(J297)-COLUMN($E$2),0)</f>
        <v>#N/A</v>
      </c>
      <c r="K299" s="214" t="e">
        <f>VLOOKUP($A299,EH!$D$3:$K$52,COLUMN(K297)-COLUMN($E$2),0)</f>
        <v>#N/A</v>
      </c>
      <c r="L299" t="e">
        <f>VLOOKUP($A299,EH!$D$3:$K$52,COLUMN(L297)-COLUMN($E$2),0)</f>
        <v>#N/A</v>
      </c>
      <c r="M299" s="215" t="e">
        <f>VLOOKUP($A299,EH!$D$3:$K$52,COLUMN(M297)-COLUMN($E$2),0)</f>
        <v>#N/A</v>
      </c>
    </row>
    <row r="300" spans="1:13">
      <c r="A300" t="s">
        <v>676</v>
      </c>
      <c r="B300" s="214">
        <v>40</v>
      </c>
      <c r="D300" s="215">
        <v>7</v>
      </c>
      <c r="F300">
        <v>25.35</v>
      </c>
      <c r="G300">
        <v>5</v>
      </c>
      <c r="H300" s="218" t="e">
        <f>VLOOKUP($A300,EH!$D$3:$K$52,COLUMN(H298)-COLUMN($E$2),0)</f>
        <v>#N/A</v>
      </c>
      <c r="I300" t="e">
        <f>VLOOKUP($A300,EH!$D$3:$K$52,COLUMN(I298)-COLUMN($E$2),0)</f>
        <v>#N/A</v>
      </c>
      <c r="J300" s="215" t="e">
        <f>VLOOKUP($A300,EH!$D$3:$K$52,COLUMN(J298)-COLUMN($E$2),0)</f>
        <v>#N/A</v>
      </c>
      <c r="K300" s="214" t="e">
        <f>VLOOKUP($A300,EH!$D$3:$K$52,COLUMN(K298)-COLUMN($E$2),0)</f>
        <v>#N/A</v>
      </c>
      <c r="L300" t="e">
        <f>VLOOKUP($A300,EH!$D$3:$K$52,COLUMN(L298)-COLUMN($E$2),0)</f>
        <v>#N/A</v>
      </c>
      <c r="M300" s="215" t="e">
        <f>VLOOKUP($A300,EH!$D$3:$K$52,COLUMN(M298)-COLUMN($E$2),0)</f>
        <v>#N/A</v>
      </c>
    </row>
    <row r="301" spans="1:13">
      <c r="A301" t="s">
        <v>679</v>
      </c>
      <c r="B301" s="214">
        <v>40</v>
      </c>
      <c r="D301" s="215">
        <v>7</v>
      </c>
      <c r="F301">
        <v>35.4</v>
      </c>
      <c r="G301">
        <v>7</v>
      </c>
      <c r="H301" s="218" t="e">
        <f>VLOOKUP($A301,EH!$D$3:$K$52,COLUMN(H299)-COLUMN($E$2),0)</f>
        <v>#N/A</v>
      </c>
      <c r="I301" t="e">
        <f>VLOOKUP($A301,EH!$D$3:$K$52,COLUMN(I299)-COLUMN($E$2),0)</f>
        <v>#N/A</v>
      </c>
      <c r="J301" s="215" t="e">
        <f>VLOOKUP($A301,EH!$D$3:$K$52,COLUMN(J299)-COLUMN($E$2),0)</f>
        <v>#N/A</v>
      </c>
      <c r="K301" s="214" t="e">
        <f>VLOOKUP($A301,EH!$D$3:$K$52,COLUMN(K299)-COLUMN($E$2),0)</f>
        <v>#N/A</v>
      </c>
      <c r="L301" t="e">
        <f>VLOOKUP($A301,EH!$D$3:$K$52,COLUMN(L299)-COLUMN($E$2),0)</f>
        <v>#N/A</v>
      </c>
      <c r="M301" s="215" t="e">
        <f>VLOOKUP($A301,EH!$D$3:$K$52,COLUMN(M299)-COLUMN($E$2),0)</f>
        <v>#N/A</v>
      </c>
    </row>
    <row r="302" spans="1:13">
      <c r="A302" t="s">
        <v>680</v>
      </c>
      <c r="B302" s="214">
        <v>40</v>
      </c>
      <c r="D302" s="215">
        <v>7</v>
      </c>
      <c r="F302">
        <v>35.4</v>
      </c>
      <c r="G302">
        <v>7</v>
      </c>
      <c r="H302" s="218" t="e">
        <f>VLOOKUP($A302,EH!$D$3:$K$52,COLUMN(H300)-COLUMN($E$2),0)</f>
        <v>#N/A</v>
      </c>
      <c r="I302" t="e">
        <f>VLOOKUP($A302,EH!$D$3:$K$52,COLUMN(I300)-COLUMN($E$2),0)</f>
        <v>#N/A</v>
      </c>
      <c r="J302" s="215" t="e">
        <f>VLOOKUP($A302,EH!$D$3:$K$52,COLUMN(J300)-COLUMN($E$2),0)</f>
        <v>#N/A</v>
      </c>
      <c r="K302" s="214" t="e">
        <f>VLOOKUP($A302,EH!$D$3:$K$52,COLUMN(K300)-COLUMN($E$2),0)</f>
        <v>#N/A</v>
      </c>
      <c r="L302" t="e">
        <f>VLOOKUP($A302,EH!$D$3:$K$52,COLUMN(L300)-COLUMN($E$2),0)</f>
        <v>#N/A</v>
      </c>
      <c r="M302" s="215" t="e">
        <f>VLOOKUP($A302,EH!$D$3:$K$52,COLUMN(M300)-COLUMN($E$2),0)</f>
        <v>#N/A</v>
      </c>
    </row>
    <row r="303" spans="1:13">
      <c r="A303" t="s">
        <v>681</v>
      </c>
      <c r="B303" s="214">
        <v>40</v>
      </c>
      <c r="D303" s="215">
        <v>7</v>
      </c>
      <c r="F303">
        <v>35.4</v>
      </c>
      <c r="G303">
        <v>7</v>
      </c>
      <c r="H303" s="218" t="e">
        <f>VLOOKUP($A303,EH!$D$3:$K$52,COLUMN(H301)-COLUMN($E$2),0)</f>
        <v>#N/A</v>
      </c>
      <c r="I303" t="e">
        <f>VLOOKUP($A303,EH!$D$3:$K$52,COLUMN(I301)-COLUMN($E$2),0)</f>
        <v>#N/A</v>
      </c>
      <c r="J303" s="215" t="e">
        <f>VLOOKUP($A303,EH!$D$3:$K$52,COLUMN(J301)-COLUMN($E$2),0)</f>
        <v>#N/A</v>
      </c>
      <c r="K303" s="214" t="e">
        <f>VLOOKUP($A303,EH!$D$3:$K$52,COLUMN(K301)-COLUMN($E$2),0)</f>
        <v>#N/A</v>
      </c>
      <c r="L303" t="e">
        <f>VLOOKUP($A303,EH!$D$3:$K$52,COLUMN(L301)-COLUMN($E$2),0)</f>
        <v>#N/A</v>
      </c>
      <c r="M303" s="215" t="e">
        <f>VLOOKUP($A303,EH!$D$3:$K$52,COLUMN(M301)-COLUMN($E$2),0)</f>
        <v>#N/A</v>
      </c>
    </row>
    <row r="304" spans="1:13">
      <c r="A304" t="s">
        <v>682</v>
      </c>
      <c r="B304" s="214">
        <v>40</v>
      </c>
      <c r="D304" s="215">
        <v>7</v>
      </c>
      <c r="F304">
        <v>35.4</v>
      </c>
      <c r="G304">
        <v>7</v>
      </c>
      <c r="H304" s="218" t="e">
        <f>VLOOKUP($A304,EH!$D$3:$K$52,COLUMN(H302)-COLUMN($E$2),0)</f>
        <v>#N/A</v>
      </c>
      <c r="I304" t="e">
        <f>VLOOKUP($A304,EH!$D$3:$K$52,COLUMN(I302)-COLUMN($E$2),0)</f>
        <v>#N/A</v>
      </c>
      <c r="J304" s="215" t="e">
        <f>VLOOKUP($A304,EH!$D$3:$K$52,COLUMN(J302)-COLUMN($E$2),0)</f>
        <v>#N/A</v>
      </c>
      <c r="K304" s="214" t="e">
        <f>VLOOKUP($A304,EH!$D$3:$K$52,COLUMN(K302)-COLUMN($E$2),0)</f>
        <v>#N/A</v>
      </c>
      <c r="L304" t="e">
        <f>VLOOKUP($A304,EH!$D$3:$K$52,COLUMN(L302)-COLUMN($E$2),0)</f>
        <v>#N/A</v>
      </c>
      <c r="M304" s="215" t="e">
        <f>VLOOKUP($A304,EH!$D$3:$K$52,COLUMN(M302)-COLUMN($E$2),0)</f>
        <v>#N/A</v>
      </c>
    </row>
    <row r="305" spans="1:13">
      <c r="A305" t="s">
        <v>683</v>
      </c>
      <c r="B305" s="214">
        <v>40</v>
      </c>
      <c r="D305" s="215">
        <v>7</v>
      </c>
      <c r="F305">
        <v>35.4</v>
      </c>
      <c r="G305">
        <v>7</v>
      </c>
      <c r="H305" s="218" t="e">
        <f>VLOOKUP($A305,EH!$D$3:$K$52,COLUMN(H303)-COLUMN($E$2),0)</f>
        <v>#N/A</v>
      </c>
      <c r="I305" t="e">
        <f>VLOOKUP($A305,EH!$D$3:$K$52,COLUMN(I303)-COLUMN($E$2),0)</f>
        <v>#N/A</v>
      </c>
      <c r="J305" s="215" t="e">
        <f>VLOOKUP($A305,EH!$D$3:$K$52,COLUMN(J303)-COLUMN($E$2),0)</f>
        <v>#N/A</v>
      </c>
      <c r="K305" s="214" t="e">
        <f>VLOOKUP($A305,EH!$D$3:$K$52,COLUMN(K303)-COLUMN($E$2),0)</f>
        <v>#N/A</v>
      </c>
      <c r="L305" t="e">
        <f>VLOOKUP($A305,EH!$D$3:$K$52,COLUMN(L303)-COLUMN($E$2),0)</f>
        <v>#N/A</v>
      </c>
      <c r="M305" s="215" t="e">
        <f>VLOOKUP($A305,EH!$D$3:$K$52,COLUMN(M303)-COLUMN($E$2),0)</f>
        <v>#N/A</v>
      </c>
    </row>
    <row r="306" spans="1:13">
      <c r="A306" t="s">
        <v>684</v>
      </c>
      <c r="B306" s="214">
        <v>40</v>
      </c>
      <c r="D306" s="215">
        <v>7</v>
      </c>
      <c r="F306">
        <v>24.8</v>
      </c>
      <c r="G306">
        <v>5</v>
      </c>
      <c r="H306" s="218" t="e">
        <f>VLOOKUP($A306,EH!$D$3:$K$52,COLUMN(H304)-COLUMN($E$2),0)</f>
        <v>#N/A</v>
      </c>
      <c r="I306" t="e">
        <f>VLOOKUP($A306,EH!$D$3:$K$52,COLUMN(I304)-COLUMN($E$2),0)</f>
        <v>#N/A</v>
      </c>
      <c r="J306" s="215" t="e">
        <f>VLOOKUP($A306,EH!$D$3:$K$52,COLUMN(J304)-COLUMN($E$2),0)</f>
        <v>#N/A</v>
      </c>
      <c r="K306" s="214" t="e">
        <f>VLOOKUP($A306,EH!$D$3:$K$52,COLUMN(K304)-COLUMN($E$2),0)</f>
        <v>#N/A</v>
      </c>
      <c r="L306" t="e">
        <f>VLOOKUP($A306,EH!$D$3:$K$52,COLUMN(L304)-COLUMN($E$2),0)</f>
        <v>#N/A</v>
      </c>
      <c r="M306" s="215" t="e">
        <f>VLOOKUP($A306,EH!$D$3:$K$52,COLUMN(M304)-COLUMN($E$2),0)</f>
        <v>#N/A</v>
      </c>
    </row>
    <row r="307" spans="1:13">
      <c r="A307" t="s">
        <v>685</v>
      </c>
      <c r="B307" s="214">
        <v>40</v>
      </c>
      <c r="D307" s="215">
        <v>7</v>
      </c>
      <c r="F307">
        <v>24.8</v>
      </c>
      <c r="G307">
        <v>5</v>
      </c>
      <c r="H307" s="218" t="e">
        <f>VLOOKUP($A307,EH!$D$3:$K$52,COLUMN(H305)-COLUMN($E$2),0)</f>
        <v>#N/A</v>
      </c>
      <c r="I307" t="e">
        <f>VLOOKUP($A307,EH!$D$3:$K$52,COLUMN(I305)-COLUMN($E$2),0)</f>
        <v>#N/A</v>
      </c>
      <c r="J307" s="215" t="e">
        <f>VLOOKUP($A307,EH!$D$3:$K$52,COLUMN(J305)-COLUMN($E$2),0)</f>
        <v>#N/A</v>
      </c>
      <c r="K307" s="214" t="e">
        <f>VLOOKUP($A307,EH!$D$3:$K$52,COLUMN(K305)-COLUMN($E$2),0)</f>
        <v>#N/A</v>
      </c>
      <c r="L307" t="e">
        <f>VLOOKUP($A307,EH!$D$3:$K$52,COLUMN(L305)-COLUMN($E$2),0)</f>
        <v>#N/A</v>
      </c>
      <c r="M307" s="215" t="e">
        <f>VLOOKUP($A307,EH!$D$3:$K$52,COLUMN(M305)-COLUMN($E$2),0)</f>
        <v>#N/A</v>
      </c>
    </row>
    <row r="308" spans="1:13">
      <c r="A308" t="s">
        <v>686</v>
      </c>
      <c r="B308" s="214">
        <v>40</v>
      </c>
      <c r="D308" s="215">
        <v>7</v>
      </c>
      <c r="F308">
        <v>25.35</v>
      </c>
      <c r="G308">
        <v>5</v>
      </c>
      <c r="H308" s="218" t="e">
        <f>VLOOKUP($A308,EH!$D$3:$K$52,COLUMN(H306)-COLUMN($E$2),0)</f>
        <v>#N/A</v>
      </c>
      <c r="I308" t="e">
        <f>VLOOKUP($A308,EH!$D$3:$K$52,COLUMN(I306)-COLUMN($E$2),0)</f>
        <v>#N/A</v>
      </c>
      <c r="J308" s="215" t="e">
        <f>VLOOKUP($A308,EH!$D$3:$K$52,COLUMN(J306)-COLUMN($E$2),0)</f>
        <v>#N/A</v>
      </c>
      <c r="K308" s="214" t="e">
        <f>VLOOKUP($A308,EH!$D$3:$K$52,COLUMN(K306)-COLUMN($E$2),0)</f>
        <v>#N/A</v>
      </c>
      <c r="L308" t="e">
        <f>VLOOKUP($A308,EH!$D$3:$K$52,COLUMN(L306)-COLUMN($E$2),0)</f>
        <v>#N/A</v>
      </c>
      <c r="M308" s="215" t="e">
        <f>VLOOKUP($A308,EH!$D$3:$K$52,COLUMN(M306)-COLUMN($E$2),0)</f>
        <v>#N/A</v>
      </c>
    </row>
    <row r="309" spans="1:13">
      <c r="A309" t="s">
        <v>687</v>
      </c>
      <c r="B309" s="214">
        <v>40</v>
      </c>
      <c r="D309" s="215">
        <v>7</v>
      </c>
      <c r="F309">
        <v>24.8</v>
      </c>
      <c r="G309">
        <v>5</v>
      </c>
      <c r="H309" s="218" t="e">
        <f>VLOOKUP($A309,EH!$D$3:$K$52,COLUMN(H307)-COLUMN($E$2),0)</f>
        <v>#N/A</v>
      </c>
      <c r="I309" t="e">
        <f>VLOOKUP($A309,EH!$D$3:$K$52,COLUMN(I307)-COLUMN($E$2),0)</f>
        <v>#N/A</v>
      </c>
      <c r="J309" s="215" t="e">
        <f>VLOOKUP($A309,EH!$D$3:$K$52,COLUMN(J307)-COLUMN($E$2),0)</f>
        <v>#N/A</v>
      </c>
      <c r="K309" s="214" t="e">
        <f>VLOOKUP($A309,EH!$D$3:$K$52,COLUMN(K307)-COLUMN($E$2),0)</f>
        <v>#N/A</v>
      </c>
      <c r="L309" t="e">
        <f>VLOOKUP($A309,EH!$D$3:$K$52,COLUMN(L307)-COLUMN($E$2),0)</f>
        <v>#N/A</v>
      </c>
      <c r="M309" s="215" t="e">
        <f>VLOOKUP($A309,EH!$D$3:$K$52,COLUMN(M307)-COLUMN($E$2),0)</f>
        <v>#N/A</v>
      </c>
    </row>
    <row r="310" spans="1:13">
      <c r="A310" t="s">
        <v>688</v>
      </c>
      <c r="B310" s="214">
        <v>40</v>
      </c>
      <c r="D310" s="215">
        <v>7</v>
      </c>
      <c r="F310">
        <v>24.8</v>
      </c>
      <c r="G310">
        <v>5</v>
      </c>
      <c r="H310" s="218" t="e">
        <f>VLOOKUP($A310,EH!$D$3:$K$52,COLUMN(H308)-COLUMN($E$2),0)</f>
        <v>#N/A</v>
      </c>
      <c r="I310" t="e">
        <f>VLOOKUP($A310,EH!$D$3:$K$52,COLUMN(I308)-COLUMN($E$2),0)</f>
        <v>#N/A</v>
      </c>
      <c r="J310" s="215" t="e">
        <f>VLOOKUP($A310,EH!$D$3:$K$52,COLUMN(J308)-COLUMN($E$2),0)</f>
        <v>#N/A</v>
      </c>
      <c r="K310" s="214" t="e">
        <f>VLOOKUP($A310,EH!$D$3:$K$52,COLUMN(K308)-COLUMN($E$2),0)</f>
        <v>#N/A</v>
      </c>
      <c r="L310" t="e">
        <f>VLOOKUP($A310,EH!$D$3:$K$52,COLUMN(L308)-COLUMN($E$2),0)</f>
        <v>#N/A</v>
      </c>
      <c r="M310" s="215" t="e">
        <f>VLOOKUP($A310,EH!$D$3:$K$52,COLUMN(M308)-COLUMN($E$2),0)</f>
        <v>#N/A</v>
      </c>
    </row>
    <row r="311" spans="1:13">
      <c r="A311" t="s">
        <v>797</v>
      </c>
      <c r="B311" s="214">
        <v>20.5</v>
      </c>
      <c r="D311" s="215">
        <v>4</v>
      </c>
      <c r="F311">
        <v>11.1</v>
      </c>
      <c r="G311">
        <v>2.2000000000000002</v>
      </c>
      <c r="H311" s="218" t="e">
        <f>VLOOKUP($A311,EH!$D$3:$K$52,COLUMN(H309)-COLUMN($E$2),0)</f>
        <v>#N/A</v>
      </c>
      <c r="I311" t="e">
        <f>VLOOKUP($A311,EH!$D$3:$K$52,COLUMN(I309)-COLUMN($E$2),0)</f>
        <v>#N/A</v>
      </c>
      <c r="J311" s="215" t="e">
        <f>VLOOKUP($A311,EH!$D$3:$K$52,COLUMN(J309)-COLUMN($E$2),0)</f>
        <v>#N/A</v>
      </c>
      <c r="K311" s="214" t="e">
        <f>VLOOKUP($A311,EH!$D$3:$K$52,COLUMN(K309)-COLUMN($E$2),0)</f>
        <v>#N/A</v>
      </c>
      <c r="L311" t="e">
        <f>VLOOKUP($A311,EH!$D$3:$K$52,COLUMN(L309)-COLUMN($E$2),0)</f>
        <v>#N/A</v>
      </c>
      <c r="M311" s="215" t="e">
        <f>VLOOKUP($A311,EH!$D$3:$K$52,COLUMN(M309)-COLUMN($E$2),0)</f>
        <v>#N/A</v>
      </c>
    </row>
    <row r="312" spans="1:13">
      <c r="A312" t="s">
        <v>793</v>
      </c>
      <c r="B312" s="214">
        <v>28.5</v>
      </c>
      <c r="D312" s="215">
        <v>4</v>
      </c>
      <c r="F312">
        <v>0.5</v>
      </c>
      <c r="G312">
        <v>0.2</v>
      </c>
      <c r="H312" s="218" t="e">
        <f>VLOOKUP($A312,EH!$D$3:$K$52,COLUMN(H310)-COLUMN($E$2),0)</f>
        <v>#N/A</v>
      </c>
      <c r="I312" t="e">
        <f>VLOOKUP($A312,EH!$D$3:$K$52,COLUMN(I310)-COLUMN($E$2),0)</f>
        <v>#N/A</v>
      </c>
      <c r="J312" s="215" t="e">
        <f>VLOOKUP($A312,EH!$D$3:$K$52,COLUMN(J310)-COLUMN($E$2),0)</f>
        <v>#N/A</v>
      </c>
      <c r="K312" s="214" t="e">
        <f>VLOOKUP($A312,EH!$D$3:$K$52,COLUMN(K310)-COLUMN($E$2),0)</f>
        <v>#N/A</v>
      </c>
      <c r="L312" t="e">
        <f>VLOOKUP($A312,EH!$D$3:$K$52,COLUMN(L310)-COLUMN($E$2),0)</f>
        <v>#N/A</v>
      </c>
      <c r="M312" s="215" t="e">
        <f>VLOOKUP($A312,EH!$D$3:$K$52,COLUMN(M310)-COLUMN($E$2),0)</f>
        <v>#N/A</v>
      </c>
    </row>
    <row r="313" spans="1:13">
      <c r="A313" t="s">
        <v>795</v>
      </c>
      <c r="B313" s="214">
        <v>28.5</v>
      </c>
      <c r="D313" s="215">
        <v>4</v>
      </c>
      <c r="F313">
        <v>11.1</v>
      </c>
      <c r="G313">
        <v>2.2000000000000002</v>
      </c>
      <c r="H313" s="218" t="e">
        <f>VLOOKUP($A313,EH!$D$3:$K$52,COLUMN(H311)-COLUMN($E$2),0)</f>
        <v>#N/A</v>
      </c>
      <c r="I313" t="e">
        <f>VLOOKUP($A313,EH!$D$3:$K$52,COLUMN(I311)-COLUMN($E$2),0)</f>
        <v>#N/A</v>
      </c>
      <c r="J313" s="215" t="e">
        <f>VLOOKUP($A313,EH!$D$3:$K$52,COLUMN(J311)-COLUMN($E$2),0)</f>
        <v>#N/A</v>
      </c>
      <c r="K313" s="214" t="e">
        <f>VLOOKUP($A313,EH!$D$3:$K$52,COLUMN(K311)-COLUMN($E$2),0)</f>
        <v>#N/A</v>
      </c>
      <c r="L313" t="e">
        <f>VLOOKUP($A313,EH!$D$3:$K$52,COLUMN(L311)-COLUMN($E$2),0)</f>
        <v>#N/A</v>
      </c>
      <c r="M313" s="215" t="e">
        <f>VLOOKUP($A313,EH!$D$3:$K$52,COLUMN(M311)-COLUMN($E$2),0)</f>
        <v>#N/A</v>
      </c>
    </row>
    <row r="314" spans="1:13">
      <c r="A314" t="s">
        <v>813</v>
      </c>
      <c r="B314" s="214">
        <v>40</v>
      </c>
      <c r="D314" s="215">
        <v>7</v>
      </c>
      <c r="F314">
        <v>25.25</v>
      </c>
      <c r="G314">
        <v>5.5</v>
      </c>
      <c r="H314" s="218" t="e">
        <f>VLOOKUP($A314,EH!$D$3:$K$52,COLUMN(H312)-COLUMN($E$2),0)</f>
        <v>#N/A</v>
      </c>
      <c r="I314" t="e">
        <f>VLOOKUP($A314,EH!$D$3:$K$52,COLUMN(I312)-COLUMN($E$2),0)</f>
        <v>#N/A</v>
      </c>
      <c r="J314" s="215" t="e">
        <f>VLOOKUP($A314,EH!$D$3:$K$52,COLUMN(J312)-COLUMN($E$2),0)</f>
        <v>#N/A</v>
      </c>
      <c r="K314" s="214" t="e">
        <f>VLOOKUP($A314,EH!$D$3:$K$52,COLUMN(K312)-COLUMN($E$2),0)</f>
        <v>#N/A</v>
      </c>
      <c r="L314" t="e">
        <f>VLOOKUP($A314,EH!$D$3:$K$52,COLUMN(L312)-COLUMN($E$2),0)</f>
        <v>#N/A</v>
      </c>
      <c r="M314" s="215" t="e">
        <f>VLOOKUP($A314,EH!$D$3:$K$52,COLUMN(M312)-COLUMN($E$2),0)</f>
        <v>#N/A</v>
      </c>
    </row>
    <row r="315" spans="1:13">
      <c r="A315" t="s">
        <v>814</v>
      </c>
      <c r="B315" s="214">
        <v>40</v>
      </c>
      <c r="D315" s="215">
        <v>7</v>
      </c>
      <c r="F315">
        <v>25.25</v>
      </c>
      <c r="G315">
        <v>5.5</v>
      </c>
      <c r="H315" s="218" t="e">
        <f>VLOOKUP($A315,EH!$D$3:$K$52,COLUMN(H313)-COLUMN($E$2),0)</f>
        <v>#N/A</v>
      </c>
      <c r="I315" t="e">
        <f>VLOOKUP($A315,EH!$D$3:$K$52,COLUMN(I313)-COLUMN($E$2),0)</f>
        <v>#N/A</v>
      </c>
      <c r="J315" s="215" t="e">
        <f>VLOOKUP($A315,EH!$D$3:$K$52,COLUMN(J313)-COLUMN($E$2),0)</f>
        <v>#N/A</v>
      </c>
      <c r="K315" s="214" t="e">
        <f>VLOOKUP($A315,EH!$D$3:$K$52,COLUMN(K313)-COLUMN($E$2),0)</f>
        <v>#N/A</v>
      </c>
      <c r="L315" t="e">
        <f>VLOOKUP($A315,EH!$D$3:$K$52,COLUMN(L313)-COLUMN($E$2),0)</f>
        <v>#N/A</v>
      </c>
      <c r="M315" s="215" t="e">
        <f>VLOOKUP($A315,EH!$D$3:$K$52,COLUMN(M313)-COLUMN($E$2),0)</f>
        <v>#N/A</v>
      </c>
    </row>
    <row r="316" spans="1:13">
      <c r="A316" t="s">
        <v>786</v>
      </c>
      <c r="B316" s="214">
        <v>40</v>
      </c>
      <c r="D316" s="215">
        <v>7</v>
      </c>
      <c r="F316">
        <v>34.75</v>
      </c>
      <c r="G316">
        <v>7.5</v>
      </c>
      <c r="H316" s="218" t="e">
        <f>VLOOKUP($A316,EH!$D$3:$K$52,COLUMN(H314)-COLUMN($E$2),0)</f>
        <v>#N/A</v>
      </c>
      <c r="I316" t="e">
        <f>VLOOKUP($A316,EH!$D$3:$K$52,COLUMN(I314)-COLUMN($E$2),0)</f>
        <v>#N/A</v>
      </c>
      <c r="J316" s="215" t="e">
        <f>VLOOKUP($A316,EH!$D$3:$K$52,COLUMN(J314)-COLUMN($E$2),0)</f>
        <v>#N/A</v>
      </c>
      <c r="K316" s="214" t="e">
        <f>VLOOKUP($A316,EH!$D$3:$K$52,COLUMN(K314)-COLUMN($E$2),0)</f>
        <v>#N/A</v>
      </c>
      <c r="L316" t="e">
        <f>VLOOKUP($A316,EH!$D$3:$K$52,COLUMN(L314)-COLUMN($E$2),0)</f>
        <v>#N/A</v>
      </c>
      <c r="M316" s="215" t="e">
        <f>VLOOKUP($A316,EH!$D$3:$K$52,COLUMN(M314)-COLUMN($E$2),0)</f>
        <v>#N/A</v>
      </c>
    </row>
    <row r="317" spans="1:13">
      <c r="A317" t="s">
        <v>801</v>
      </c>
      <c r="B317" s="214">
        <v>40</v>
      </c>
      <c r="D317" s="215">
        <v>7</v>
      </c>
      <c r="F317">
        <v>48.25</v>
      </c>
      <c r="G317">
        <v>14</v>
      </c>
      <c r="H317" s="218" t="e">
        <f>VLOOKUP($A317,EH!$D$3:$K$52,COLUMN(H315)-COLUMN($E$2),0)</f>
        <v>#N/A</v>
      </c>
      <c r="I317" t="e">
        <f>VLOOKUP($A317,EH!$D$3:$K$52,COLUMN(I315)-COLUMN($E$2),0)</f>
        <v>#N/A</v>
      </c>
      <c r="J317" s="215" t="e">
        <f>VLOOKUP($A317,EH!$D$3:$K$52,COLUMN(J315)-COLUMN($E$2),0)</f>
        <v>#N/A</v>
      </c>
      <c r="K317" s="214" t="e">
        <f>VLOOKUP($A317,EH!$D$3:$K$52,COLUMN(K315)-COLUMN($E$2),0)</f>
        <v>#N/A</v>
      </c>
      <c r="L317" t="e">
        <f>VLOOKUP($A317,EH!$D$3:$K$52,COLUMN(L315)-COLUMN($E$2),0)</f>
        <v>#N/A</v>
      </c>
      <c r="M317" s="215" t="e">
        <f>VLOOKUP($A317,EH!$D$3:$K$52,COLUMN(M315)-COLUMN($E$2),0)</f>
        <v>#N/A</v>
      </c>
    </row>
    <row r="318" spans="1:13">
      <c r="A318" t="s">
        <v>842</v>
      </c>
      <c r="B318" s="214">
        <v>40</v>
      </c>
      <c r="D318" s="215">
        <v>7</v>
      </c>
      <c r="F318">
        <v>33.450000000000003</v>
      </c>
      <c r="G318">
        <v>8.5</v>
      </c>
      <c r="H318" s="218" t="e">
        <f>VLOOKUP($A318,EH!$D$3:$K$52,COLUMN(H316)-COLUMN($E$2),0)</f>
        <v>#N/A</v>
      </c>
      <c r="I318" t="e">
        <f>VLOOKUP($A318,EH!$D$3:$K$52,COLUMN(I316)-COLUMN($E$2),0)</f>
        <v>#N/A</v>
      </c>
      <c r="J318" s="215" t="e">
        <f>VLOOKUP($A318,EH!$D$3:$K$52,COLUMN(J316)-COLUMN($E$2),0)</f>
        <v>#N/A</v>
      </c>
      <c r="K318" s="214" t="e">
        <f>VLOOKUP($A318,EH!$D$3:$K$52,COLUMN(K316)-COLUMN($E$2),0)</f>
        <v>#N/A</v>
      </c>
      <c r="L318" t="e">
        <f>VLOOKUP($A318,EH!$D$3:$K$52,COLUMN(L316)-COLUMN($E$2),0)</f>
        <v>#N/A</v>
      </c>
      <c r="M318" s="215" t="e">
        <f>VLOOKUP($A318,EH!$D$3:$K$52,COLUMN(M316)-COLUMN($E$2),0)</f>
        <v>#N/A</v>
      </c>
    </row>
    <row r="319" spans="1:13">
      <c r="A319" t="s">
        <v>838</v>
      </c>
      <c r="B319" s="214">
        <v>40</v>
      </c>
      <c r="D319" s="215">
        <v>7</v>
      </c>
      <c r="F319">
        <v>28.8</v>
      </c>
      <c r="G319">
        <v>7</v>
      </c>
      <c r="H319" s="218" t="e">
        <f>VLOOKUP($A319,EH!$D$3:$K$52,COLUMN(H317)-COLUMN($E$2),0)</f>
        <v>#N/A</v>
      </c>
      <c r="I319" t="e">
        <f>VLOOKUP($A319,EH!$D$3:$K$52,COLUMN(I317)-COLUMN($E$2),0)</f>
        <v>#N/A</v>
      </c>
      <c r="J319" s="215" t="e">
        <f>VLOOKUP($A319,EH!$D$3:$K$52,COLUMN(J317)-COLUMN($E$2),0)</f>
        <v>#N/A</v>
      </c>
      <c r="K319" s="214" t="e">
        <f>VLOOKUP($A319,EH!$D$3:$K$52,COLUMN(K317)-COLUMN($E$2),0)</f>
        <v>#N/A</v>
      </c>
      <c r="L319" t="e">
        <f>VLOOKUP($A319,EH!$D$3:$K$52,COLUMN(L317)-COLUMN($E$2),0)</f>
        <v>#N/A</v>
      </c>
      <c r="M319" s="215" t="e">
        <f>VLOOKUP($A319,EH!$D$3:$K$52,COLUMN(M317)-COLUMN($E$2),0)</f>
        <v>#N/A</v>
      </c>
    </row>
    <row r="320" spans="1:13">
      <c r="A320" t="s">
        <v>840</v>
      </c>
      <c r="B320" s="214">
        <v>40</v>
      </c>
      <c r="D320" s="215">
        <v>7</v>
      </c>
      <c r="F320">
        <v>27.9</v>
      </c>
      <c r="G320">
        <v>6</v>
      </c>
      <c r="H320" s="218" t="e">
        <f>VLOOKUP($A320,EH!$D$3:$K$52,COLUMN(H318)-COLUMN($E$2),0)</f>
        <v>#N/A</v>
      </c>
      <c r="I320" t="e">
        <f>VLOOKUP($A320,EH!$D$3:$K$52,COLUMN(I318)-COLUMN($E$2),0)</f>
        <v>#N/A</v>
      </c>
      <c r="J320" s="215" t="e">
        <f>VLOOKUP($A320,EH!$D$3:$K$52,COLUMN(J318)-COLUMN($E$2),0)</f>
        <v>#N/A</v>
      </c>
      <c r="K320" s="214" t="e">
        <f>VLOOKUP($A320,EH!$D$3:$K$52,COLUMN(K318)-COLUMN($E$2),0)</f>
        <v>#N/A</v>
      </c>
      <c r="L320" t="e">
        <f>VLOOKUP($A320,EH!$D$3:$K$52,COLUMN(L318)-COLUMN($E$2),0)</f>
        <v>#N/A</v>
      </c>
      <c r="M320" s="215" t="e">
        <f>VLOOKUP($A320,EH!$D$3:$K$52,COLUMN(M318)-COLUMN($E$2),0)</f>
        <v>#N/A</v>
      </c>
    </row>
    <row r="321" spans="1:13">
      <c r="A321" t="s">
        <v>844</v>
      </c>
      <c r="B321" s="214">
        <v>20</v>
      </c>
      <c r="D321" s="215">
        <v>3.1</v>
      </c>
      <c r="F321">
        <v>8.4499999999999993</v>
      </c>
      <c r="G321">
        <v>1.7</v>
      </c>
      <c r="H321" s="218" t="e">
        <f>VLOOKUP($A321,EH!$D$3:$K$52,COLUMN(H319)-COLUMN($E$2),0)</f>
        <v>#N/A</v>
      </c>
      <c r="I321" t="e">
        <f>VLOOKUP($A321,EH!$D$3:$K$52,COLUMN(I319)-COLUMN($E$2),0)</f>
        <v>#N/A</v>
      </c>
      <c r="J321" s="215" t="e">
        <f>VLOOKUP($A321,EH!$D$3:$K$52,COLUMN(J319)-COLUMN($E$2),0)</f>
        <v>#N/A</v>
      </c>
      <c r="K321" s="214" t="e">
        <f>VLOOKUP($A321,EH!$D$3:$K$52,COLUMN(K319)-COLUMN($E$2),0)</f>
        <v>#N/A</v>
      </c>
      <c r="L321" t="e">
        <f>VLOOKUP($A321,EH!$D$3:$K$52,COLUMN(L319)-COLUMN($E$2),0)</f>
        <v>#N/A</v>
      </c>
      <c r="M321" s="215" t="e">
        <f>VLOOKUP($A321,EH!$D$3:$K$52,COLUMN(M319)-COLUMN($E$2),0)</f>
        <v>#N/A</v>
      </c>
    </row>
    <row r="322" spans="1:13">
      <c r="A322" t="s">
        <v>822</v>
      </c>
      <c r="B322" s="214">
        <v>22</v>
      </c>
      <c r="D322" s="215">
        <v>3.1</v>
      </c>
      <c r="F322">
        <v>0.5</v>
      </c>
      <c r="G322">
        <v>0.2</v>
      </c>
      <c r="H322" s="218" t="e">
        <f>VLOOKUP($A322,EH!$D$3:$K$52,COLUMN(H320)-COLUMN($E$2),0)</f>
        <v>#N/A</v>
      </c>
      <c r="I322" t="e">
        <f>VLOOKUP($A322,EH!$D$3:$K$52,COLUMN(I320)-COLUMN($E$2),0)</f>
        <v>#N/A</v>
      </c>
      <c r="J322" s="215" t="e">
        <f>VLOOKUP($A322,EH!$D$3:$K$52,COLUMN(J320)-COLUMN($E$2),0)</f>
        <v>#N/A</v>
      </c>
      <c r="K322" s="214" t="e">
        <f>VLOOKUP($A322,EH!$D$3:$K$52,COLUMN(K320)-COLUMN($E$2),0)</f>
        <v>#N/A</v>
      </c>
      <c r="L322" t="e">
        <f>VLOOKUP($A322,EH!$D$3:$K$52,COLUMN(L320)-COLUMN($E$2),0)</f>
        <v>#N/A</v>
      </c>
      <c r="M322" s="215" t="e">
        <f>VLOOKUP($A322,EH!$D$3:$K$52,COLUMN(M320)-COLUMN($E$2),0)</f>
        <v>#N/A</v>
      </c>
    </row>
    <row r="323" spans="1:13">
      <c r="A323" t="s">
        <v>852</v>
      </c>
      <c r="B323" s="214">
        <v>22</v>
      </c>
      <c r="D323" s="215">
        <v>3.1</v>
      </c>
      <c r="F323">
        <v>0.5</v>
      </c>
      <c r="G323">
        <v>0.2</v>
      </c>
      <c r="H323" s="218" t="e">
        <f>VLOOKUP($A323,EH!$D$3:$K$52,COLUMN(H321)-COLUMN($E$2),0)</f>
        <v>#N/A</v>
      </c>
      <c r="I323" t="e">
        <f>VLOOKUP($A323,EH!$D$3:$K$52,COLUMN(I321)-COLUMN($E$2),0)</f>
        <v>#N/A</v>
      </c>
      <c r="J323" s="215" t="e">
        <f>VLOOKUP($A323,EH!$D$3:$K$52,COLUMN(J321)-COLUMN($E$2),0)</f>
        <v>#N/A</v>
      </c>
      <c r="K323" s="214" t="e">
        <f>VLOOKUP($A323,EH!$D$3:$K$52,COLUMN(K321)-COLUMN($E$2),0)</f>
        <v>#N/A</v>
      </c>
      <c r="L323" t="e">
        <f>VLOOKUP($A323,EH!$D$3:$K$52,COLUMN(L321)-COLUMN($E$2),0)</f>
        <v>#N/A</v>
      </c>
      <c r="M323" s="215" t="e">
        <f>VLOOKUP($A323,EH!$D$3:$K$52,COLUMN(M321)-COLUMN($E$2),0)</f>
        <v>#N/A</v>
      </c>
    </row>
    <row r="324" spans="1:13">
      <c r="A324" t="s">
        <v>853</v>
      </c>
      <c r="B324" s="214">
        <v>22</v>
      </c>
      <c r="D324" s="215">
        <v>3.1</v>
      </c>
      <c r="F324">
        <v>0.5</v>
      </c>
      <c r="G324">
        <v>0.2</v>
      </c>
      <c r="H324" s="218" t="e">
        <f>VLOOKUP($A324,EH!$D$3:$K$52,COLUMN(H322)-COLUMN($E$2),0)</f>
        <v>#N/A</v>
      </c>
      <c r="I324" t="e">
        <f>VLOOKUP($A324,EH!$D$3:$K$52,COLUMN(I322)-COLUMN($E$2),0)</f>
        <v>#N/A</v>
      </c>
      <c r="J324" s="215" t="e">
        <f>VLOOKUP($A324,EH!$D$3:$K$52,COLUMN(J322)-COLUMN($E$2),0)</f>
        <v>#N/A</v>
      </c>
      <c r="K324" s="214" t="e">
        <f>VLOOKUP($A324,EH!$D$3:$K$52,COLUMN(K322)-COLUMN($E$2),0)</f>
        <v>#N/A</v>
      </c>
      <c r="L324" t="e">
        <f>VLOOKUP($A324,EH!$D$3:$K$52,COLUMN(L322)-COLUMN($E$2),0)</f>
        <v>#N/A</v>
      </c>
      <c r="M324" s="215" t="e">
        <f>VLOOKUP($A324,EH!$D$3:$K$52,COLUMN(M322)-COLUMN($E$2),0)</f>
        <v>#N/A</v>
      </c>
    </row>
    <row r="325" spans="1:13">
      <c r="A325" t="s">
        <v>854</v>
      </c>
      <c r="B325" s="214">
        <v>22</v>
      </c>
      <c r="D325" s="215">
        <v>3.1</v>
      </c>
      <c r="F325">
        <v>0.5</v>
      </c>
      <c r="G325">
        <v>0.2</v>
      </c>
      <c r="H325" s="218" t="e">
        <f>VLOOKUP($A325,EH!$D$3:$K$52,COLUMN(H323)-COLUMN($E$2),0)</f>
        <v>#N/A</v>
      </c>
      <c r="I325" t="e">
        <f>VLOOKUP($A325,EH!$D$3:$K$52,COLUMN(I323)-COLUMN($E$2),0)</f>
        <v>#N/A</v>
      </c>
      <c r="J325" s="215" t="e">
        <f>VLOOKUP($A325,EH!$D$3:$K$52,COLUMN(J323)-COLUMN($E$2),0)</f>
        <v>#N/A</v>
      </c>
      <c r="K325" s="214" t="e">
        <f>VLOOKUP($A325,EH!$D$3:$K$52,COLUMN(K323)-COLUMN($E$2),0)</f>
        <v>#N/A</v>
      </c>
      <c r="L325" t="e">
        <f>VLOOKUP($A325,EH!$D$3:$K$52,COLUMN(L323)-COLUMN($E$2),0)</f>
        <v>#N/A</v>
      </c>
      <c r="M325" s="215" t="e">
        <f>VLOOKUP($A325,EH!$D$3:$K$52,COLUMN(M323)-COLUMN($E$2),0)</f>
        <v>#N/A</v>
      </c>
    </row>
    <row r="326" spans="1:13">
      <c r="A326" t="s">
        <v>779</v>
      </c>
      <c r="B326" s="214">
        <v>28</v>
      </c>
      <c r="D326" s="215">
        <v>7</v>
      </c>
      <c r="F326">
        <v>34.799999999999997</v>
      </c>
      <c r="G326">
        <v>7</v>
      </c>
      <c r="H326" s="218" t="e">
        <f>VLOOKUP($A326,EH!$D$3:$K$52,COLUMN(H324)-COLUMN($E$2),0)</f>
        <v>#N/A</v>
      </c>
      <c r="I326" t="e">
        <f>VLOOKUP($A326,EH!$D$3:$K$52,COLUMN(I324)-COLUMN($E$2),0)</f>
        <v>#N/A</v>
      </c>
      <c r="J326" s="215" t="e">
        <f>VLOOKUP($A326,EH!$D$3:$K$52,COLUMN(J324)-COLUMN($E$2),0)</f>
        <v>#N/A</v>
      </c>
      <c r="K326" s="214" t="e">
        <f>VLOOKUP($A326,EH!$D$3:$K$52,COLUMN(K324)-COLUMN($E$2),0)</f>
        <v>#N/A</v>
      </c>
      <c r="L326" t="e">
        <f>VLOOKUP($A326,EH!$D$3:$K$52,COLUMN(L324)-COLUMN($E$2),0)</f>
        <v>#N/A</v>
      </c>
      <c r="M326" s="215" t="e">
        <f>VLOOKUP($A326,EH!$D$3:$K$52,COLUMN(M324)-COLUMN($E$2),0)</f>
        <v>#N/A</v>
      </c>
    </row>
    <row r="327" spans="1:13">
      <c r="A327" t="s">
        <v>807</v>
      </c>
      <c r="B327" s="214">
        <v>20</v>
      </c>
      <c r="D327" s="215">
        <v>4</v>
      </c>
      <c r="F327">
        <v>11.1</v>
      </c>
      <c r="G327">
        <v>2.2000000000000002</v>
      </c>
      <c r="H327" s="218" t="e">
        <f>VLOOKUP($A327,EH!$D$3:$K$52,COLUMN(H325)-COLUMN($E$2),0)</f>
        <v>#N/A</v>
      </c>
      <c r="I327" t="e">
        <f>VLOOKUP($A327,EH!$D$3:$K$52,COLUMN(I325)-COLUMN($E$2),0)</f>
        <v>#N/A</v>
      </c>
      <c r="J327" s="215" t="e">
        <f>VLOOKUP($A327,EH!$D$3:$K$52,COLUMN(J325)-COLUMN($E$2),0)</f>
        <v>#N/A</v>
      </c>
      <c r="K327" s="214" t="e">
        <f>VLOOKUP($A327,EH!$D$3:$K$52,COLUMN(K325)-COLUMN($E$2),0)</f>
        <v>#N/A</v>
      </c>
      <c r="L327" t="e">
        <f>VLOOKUP($A327,EH!$D$3:$K$52,COLUMN(L325)-COLUMN($E$2),0)</f>
        <v>#N/A</v>
      </c>
      <c r="M327" s="215" t="e">
        <f>VLOOKUP($A327,EH!$D$3:$K$52,COLUMN(M325)-COLUMN($E$2),0)</f>
        <v>#N/A</v>
      </c>
    </row>
    <row r="328" spans="1:13">
      <c r="A328" t="s">
        <v>815</v>
      </c>
      <c r="B328" s="214">
        <v>40</v>
      </c>
      <c r="D328" s="215">
        <v>7</v>
      </c>
      <c r="F328">
        <v>31.2</v>
      </c>
      <c r="G328">
        <v>6</v>
      </c>
      <c r="H328" s="218" t="e">
        <f>VLOOKUP($A328,EH!$D$3:$K$52,COLUMN(H326)-COLUMN($E$2),0)</f>
        <v>#N/A</v>
      </c>
      <c r="I328" t="e">
        <f>VLOOKUP($A328,EH!$D$3:$K$52,COLUMN(I326)-COLUMN($E$2),0)</f>
        <v>#N/A</v>
      </c>
      <c r="J328" s="215" t="e">
        <f>VLOOKUP($A328,EH!$D$3:$K$52,COLUMN(J326)-COLUMN($E$2),0)</f>
        <v>#N/A</v>
      </c>
      <c r="K328" s="214" t="e">
        <f>VLOOKUP($A328,EH!$D$3:$K$52,COLUMN(K326)-COLUMN($E$2),0)</f>
        <v>#N/A</v>
      </c>
      <c r="L328" t="e">
        <f>VLOOKUP($A328,EH!$D$3:$K$52,COLUMN(L326)-COLUMN($E$2),0)</f>
        <v>#N/A</v>
      </c>
      <c r="M328" s="215" t="e">
        <f>VLOOKUP($A328,EH!$D$3:$K$52,COLUMN(M326)-COLUMN($E$2),0)</f>
        <v>#N/A</v>
      </c>
    </row>
    <row r="329" spans="1:13">
      <c r="A329" t="s">
        <v>816</v>
      </c>
      <c r="B329" s="214">
        <v>40</v>
      </c>
      <c r="D329" s="215">
        <v>7</v>
      </c>
      <c r="F329">
        <v>22.6</v>
      </c>
      <c r="G329">
        <v>5</v>
      </c>
      <c r="H329" s="218" t="e">
        <f>VLOOKUP($A329,EH!$D$3:$K$52,COLUMN(H327)-COLUMN($E$2),0)</f>
        <v>#N/A</v>
      </c>
      <c r="I329" t="e">
        <f>VLOOKUP($A329,EH!$D$3:$K$52,COLUMN(I327)-COLUMN($E$2),0)</f>
        <v>#N/A</v>
      </c>
      <c r="J329" s="215" t="e">
        <f>VLOOKUP($A329,EH!$D$3:$K$52,COLUMN(J327)-COLUMN($E$2),0)</f>
        <v>#N/A</v>
      </c>
      <c r="K329" s="214" t="e">
        <f>VLOOKUP($A329,EH!$D$3:$K$52,COLUMN(K327)-COLUMN($E$2),0)</f>
        <v>#N/A</v>
      </c>
      <c r="L329" t="e">
        <f>VLOOKUP($A329,EH!$D$3:$K$52,COLUMN(L327)-COLUMN($E$2),0)</f>
        <v>#N/A</v>
      </c>
      <c r="M329" s="215" t="e">
        <f>VLOOKUP($A329,EH!$D$3:$K$52,COLUMN(M327)-COLUMN($E$2),0)</f>
        <v>#N/A</v>
      </c>
    </row>
    <row r="330" spans="1:13">
      <c r="A330" t="s">
        <v>817</v>
      </c>
      <c r="B330" s="214">
        <v>40</v>
      </c>
      <c r="D330" s="215">
        <v>7</v>
      </c>
      <c r="F330">
        <v>25.25</v>
      </c>
      <c r="G330">
        <v>5.5</v>
      </c>
      <c r="H330" s="218" t="e">
        <f>VLOOKUP($A330,EH!$D$3:$K$52,COLUMN(H328)-COLUMN($E$2),0)</f>
        <v>#N/A</v>
      </c>
      <c r="I330" t="e">
        <f>VLOOKUP($A330,EH!$D$3:$K$52,COLUMN(I328)-COLUMN($E$2),0)</f>
        <v>#N/A</v>
      </c>
      <c r="J330" s="215" t="e">
        <f>VLOOKUP($A330,EH!$D$3:$K$52,COLUMN(J328)-COLUMN($E$2),0)</f>
        <v>#N/A</v>
      </c>
      <c r="K330" s="214" t="e">
        <f>VLOOKUP($A330,EH!$D$3:$K$52,COLUMN(K328)-COLUMN($E$2),0)</f>
        <v>#N/A</v>
      </c>
      <c r="L330" t="e">
        <f>VLOOKUP($A330,EH!$D$3:$K$52,COLUMN(L328)-COLUMN($E$2),0)</f>
        <v>#N/A</v>
      </c>
      <c r="M330" s="215" t="e">
        <f>VLOOKUP($A330,EH!$D$3:$K$52,COLUMN(M328)-COLUMN($E$2),0)</f>
        <v>#N/A</v>
      </c>
    </row>
    <row r="331" spans="1:13">
      <c r="A331" t="s">
        <v>1583</v>
      </c>
      <c r="B331" s="214">
        <v>98</v>
      </c>
      <c r="D331" s="215">
        <v>12</v>
      </c>
      <c r="F331">
        <v>23.25</v>
      </c>
      <c r="G331">
        <v>7.5</v>
      </c>
      <c r="H331" s="218" t="e">
        <f>VLOOKUP($A331,EH!$D$3:$K$52,COLUMN(H329)-COLUMN($E$2),0)</f>
        <v>#N/A</v>
      </c>
      <c r="I331" t="e">
        <f>VLOOKUP($A331,EH!$D$3:$K$52,COLUMN(I329)-COLUMN($E$2),0)</f>
        <v>#N/A</v>
      </c>
      <c r="J331" s="215" t="e">
        <f>VLOOKUP($A331,EH!$D$3:$K$52,COLUMN(J329)-COLUMN($E$2),0)</f>
        <v>#N/A</v>
      </c>
      <c r="K331" s="214" t="e">
        <f>VLOOKUP($A331,EH!$D$3:$K$52,COLUMN(K329)-COLUMN($E$2),0)</f>
        <v>#N/A</v>
      </c>
      <c r="L331" t="e">
        <f>VLOOKUP($A331,EH!$D$3:$K$52,COLUMN(L329)-COLUMN($E$2),0)</f>
        <v>#N/A</v>
      </c>
      <c r="M331" s="215" t="e">
        <f>VLOOKUP($A331,EH!$D$3:$K$52,COLUMN(M329)-COLUMN($E$2),0)</f>
        <v>#N/A</v>
      </c>
    </row>
    <row r="332" spans="1:13">
      <c r="A332" t="s">
        <v>1860</v>
      </c>
      <c r="B332" s="214">
        <v>14</v>
      </c>
      <c r="D332" s="215">
        <v>4</v>
      </c>
      <c r="F332">
        <v>6.8</v>
      </c>
      <c r="G332">
        <v>1.5</v>
      </c>
      <c r="H332" s="218" t="e">
        <f>VLOOKUP($A332,EH!$D$3:$K$52,COLUMN(H330)-COLUMN($E$2),0)</f>
        <v>#N/A</v>
      </c>
      <c r="I332" t="e">
        <f>VLOOKUP($A332,EH!$D$3:$K$52,COLUMN(I330)-COLUMN($E$2),0)</f>
        <v>#N/A</v>
      </c>
      <c r="J332" s="215" t="e">
        <f>VLOOKUP($A332,EH!$D$3:$K$52,COLUMN(J330)-COLUMN($E$2),0)</f>
        <v>#N/A</v>
      </c>
      <c r="K332" s="214" t="e">
        <f>VLOOKUP($A332,EH!$D$3:$K$52,COLUMN(K330)-COLUMN($E$2),0)</f>
        <v>#N/A</v>
      </c>
      <c r="L332" t="e">
        <f>VLOOKUP($A332,EH!$D$3:$K$52,COLUMN(L330)-COLUMN($E$2),0)</f>
        <v>#N/A</v>
      </c>
      <c r="M332" s="215" t="e">
        <f>VLOOKUP($A332,EH!$D$3:$K$52,COLUMN(M330)-COLUMN($E$2),0)</f>
        <v>#N/A</v>
      </c>
    </row>
    <row r="333" spans="1:13">
      <c r="A333" t="s">
        <v>1845</v>
      </c>
      <c r="B333" s="214">
        <v>73</v>
      </c>
      <c r="D333" s="215">
        <v>10</v>
      </c>
      <c r="F333">
        <v>61.25</v>
      </c>
      <c r="G333">
        <v>10.199999999999999</v>
      </c>
      <c r="H333" s="218" t="e">
        <f>VLOOKUP($A333,EH!$D$3:$K$52,COLUMN(H331)-COLUMN($E$2),0)</f>
        <v>#N/A</v>
      </c>
      <c r="I333" t="e">
        <f>VLOOKUP($A333,EH!$D$3:$K$52,COLUMN(I331)-COLUMN($E$2),0)</f>
        <v>#N/A</v>
      </c>
      <c r="J333" s="215" t="e">
        <f>VLOOKUP($A333,EH!$D$3:$K$52,COLUMN(J331)-COLUMN($E$2),0)</f>
        <v>#N/A</v>
      </c>
      <c r="K333" s="214" t="e">
        <f>VLOOKUP($A333,EH!$D$3:$K$52,COLUMN(K331)-COLUMN($E$2),0)</f>
        <v>#N/A</v>
      </c>
      <c r="L333" t="e">
        <f>VLOOKUP($A333,EH!$D$3:$K$52,COLUMN(L331)-COLUMN($E$2),0)</f>
        <v>#N/A</v>
      </c>
      <c r="M333" s="215" t="e">
        <f>VLOOKUP($A333,EH!$D$3:$K$52,COLUMN(M331)-COLUMN($E$2),0)</f>
        <v>#N/A</v>
      </c>
    </row>
    <row r="334" spans="1:13">
      <c r="A334" t="s">
        <v>1836</v>
      </c>
      <c r="B334" s="214">
        <v>24</v>
      </c>
      <c r="D334" s="215">
        <v>8</v>
      </c>
      <c r="F334">
        <v>2.5</v>
      </c>
      <c r="G334">
        <v>1.2</v>
      </c>
      <c r="H334" s="218" t="e">
        <f>VLOOKUP($A334,EH!$D$3:$K$52,COLUMN(H332)-COLUMN($E$2),0)</f>
        <v>#N/A</v>
      </c>
      <c r="I334" t="e">
        <f>VLOOKUP($A334,EH!$D$3:$K$52,COLUMN(I332)-COLUMN($E$2),0)</f>
        <v>#N/A</v>
      </c>
      <c r="J334" s="215" t="e">
        <f>VLOOKUP($A334,EH!$D$3:$K$52,COLUMN(J332)-COLUMN($E$2),0)</f>
        <v>#N/A</v>
      </c>
      <c r="K334" s="214" t="e">
        <f>VLOOKUP($A334,EH!$D$3:$K$52,COLUMN(K332)-COLUMN($E$2),0)</f>
        <v>#N/A</v>
      </c>
      <c r="L334" t="e">
        <f>VLOOKUP($A334,EH!$D$3:$K$52,COLUMN(L332)-COLUMN($E$2),0)</f>
        <v>#N/A</v>
      </c>
      <c r="M334" s="215" t="e">
        <f>VLOOKUP($A334,EH!$D$3:$K$52,COLUMN(M332)-COLUMN($E$2),0)</f>
        <v>#N/A</v>
      </c>
    </row>
    <row r="335" spans="1:13">
      <c r="A335" t="s">
        <v>1942</v>
      </c>
      <c r="B335" s="214">
        <v>25</v>
      </c>
      <c r="D335" s="215">
        <v>4</v>
      </c>
      <c r="F335">
        <v>10.6</v>
      </c>
      <c r="G335">
        <v>2</v>
      </c>
      <c r="H335" s="218" t="e">
        <f>VLOOKUP($A335,EH!$D$3:$K$52,COLUMN(H333)-COLUMN($E$2),0)</f>
        <v>#N/A</v>
      </c>
      <c r="I335" t="e">
        <f>VLOOKUP($A335,EH!$D$3:$K$52,COLUMN(I333)-COLUMN($E$2),0)</f>
        <v>#N/A</v>
      </c>
      <c r="J335" s="215" t="e">
        <f>VLOOKUP($A335,EH!$D$3:$K$52,COLUMN(J333)-COLUMN($E$2),0)</f>
        <v>#N/A</v>
      </c>
      <c r="K335" s="214" t="e">
        <f>VLOOKUP($A335,EH!$D$3:$K$52,COLUMN(K333)-COLUMN($E$2),0)</f>
        <v>#N/A</v>
      </c>
      <c r="L335" t="e">
        <f>VLOOKUP($A335,EH!$D$3:$K$52,COLUMN(L333)-COLUMN($E$2),0)</f>
        <v>#N/A</v>
      </c>
      <c r="M335" s="215" t="e">
        <f>VLOOKUP($A335,EH!$D$3:$K$52,COLUMN(M333)-COLUMN($E$2),0)</f>
        <v>#N/A</v>
      </c>
    </row>
    <row r="336" spans="1:13">
      <c r="A336" t="s">
        <v>1943</v>
      </c>
      <c r="B336" s="214">
        <v>25</v>
      </c>
      <c r="D336" s="215">
        <v>4</v>
      </c>
      <c r="F336">
        <v>12.1</v>
      </c>
      <c r="G336">
        <v>2.5</v>
      </c>
      <c r="H336" s="218" t="e">
        <f>VLOOKUP($A336,EH!$D$3:$K$52,COLUMN(H334)-COLUMN($E$2),0)</f>
        <v>#N/A</v>
      </c>
      <c r="I336" t="e">
        <f>VLOOKUP($A336,EH!$D$3:$K$52,COLUMN(I334)-COLUMN($E$2),0)</f>
        <v>#N/A</v>
      </c>
      <c r="J336" s="215" t="e">
        <f>VLOOKUP($A336,EH!$D$3:$K$52,COLUMN(J334)-COLUMN($E$2),0)</f>
        <v>#N/A</v>
      </c>
      <c r="K336" s="214" t="e">
        <f>VLOOKUP($A336,EH!$D$3:$K$52,COLUMN(K334)-COLUMN($E$2),0)</f>
        <v>#N/A</v>
      </c>
      <c r="L336" t="e">
        <f>VLOOKUP($A336,EH!$D$3:$K$52,COLUMN(L334)-COLUMN($E$2),0)</f>
        <v>#N/A</v>
      </c>
      <c r="M336" s="215" t="e">
        <f>VLOOKUP($A336,EH!$D$3:$K$52,COLUMN(M334)-COLUMN($E$2),0)</f>
        <v>#N/A</v>
      </c>
    </row>
    <row r="337" spans="1:13">
      <c r="A337" t="s">
        <v>1946</v>
      </c>
      <c r="B337" s="214">
        <v>40</v>
      </c>
      <c r="D337" s="215">
        <v>7</v>
      </c>
      <c r="H337" s="218" t="e">
        <f>VLOOKUP($A337,EH!$D$3:$K$52,COLUMN(H335)-COLUMN($E$2),0)</f>
        <v>#N/A</v>
      </c>
      <c r="I337" t="e">
        <f>VLOOKUP($A337,EH!$D$3:$K$52,COLUMN(I335)-COLUMN($E$2),0)</f>
        <v>#N/A</v>
      </c>
      <c r="J337" s="215" t="e">
        <f>VLOOKUP($A337,EH!$D$3:$K$52,COLUMN(J335)-COLUMN($E$2),0)</f>
        <v>#N/A</v>
      </c>
      <c r="K337" s="214" t="e">
        <f>VLOOKUP($A337,EH!$D$3:$K$52,COLUMN(K335)-COLUMN($E$2),0)</f>
        <v>#N/A</v>
      </c>
      <c r="L337" t="e">
        <f>VLOOKUP($A337,EH!$D$3:$K$52,COLUMN(L335)-COLUMN($E$2),0)</f>
        <v>#N/A</v>
      </c>
      <c r="M337" s="215" t="e">
        <f>VLOOKUP($A337,EH!$D$3:$K$52,COLUMN(M335)-COLUMN($E$2),0)</f>
        <v>#N/A</v>
      </c>
    </row>
    <row r="338" spans="1:13">
      <c r="A338" t="s">
        <v>2021</v>
      </c>
      <c r="B338" s="214">
        <v>27.5</v>
      </c>
      <c r="D338" s="215">
        <v>2.5</v>
      </c>
      <c r="F338">
        <v>2.9</v>
      </c>
      <c r="G338">
        <v>0.6</v>
      </c>
      <c r="H338" s="218" t="e">
        <f>VLOOKUP($A338,EH!$D$3:$K$52,COLUMN(H336)-COLUMN($E$2),0)</f>
        <v>#N/A</v>
      </c>
      <c r="I338" t="e">
        <f>VLOOKUP($A338,EH!$D$3:$K$52,COLUMN(I336)-COLUMN($E$2),0)</f>
        <v>#N/A</v>
      </c>
      <c r="J338" s="215" t="e">
        <f>VLOOKUP($A338,EH!$D$3:$K$52,COLUMN(J336)-COLUMN($E$2),0)</f>
        <v>#N/A</v>
      </c>
      <c r="K338" s="214" t="e">
        <f>VLOOKUP($A338,EH!$D$3:$K$52,COLUMN(K336)-COLUMN($E$2),0)</f>
        <v>#N/A</v>
      </c>
      <c r="L338" t="e">
        <f>VLOOKUP($A338,EH!$D$3:$K$52,COLUMN(L336)-COLUMN($E$2),0)</f>
        <v>#N/A</v>
      </c>
      <c r="M338" s="215" t="e">
        <f>VLOOKUP($A338,EH!$D$3:$K$52,COLUMN(M336)-COLUMN($E$2),0)</f>
        <v>#N/A</v>
      </c>
    </row>
    <row r="339" spans="1:13">
      <c r="A339" t="s">
        <v>2043</v>
      </c>
      <c r="C339">
        <v>0.9</v>
      </c>
      <c r="D339" s="215">
        <v>0.1</v>
      </c>
      <c r="H339" s="218" t="e">
        <f>VLOOKUP($A339,EH!$D$3:$K$52,COLUMN(H337)-COLUMN($E$2),0)</f>
        <v>#N/A</v>
      </c>
      <c r="I339" t="e">
        <f>VLOOKUP($A339,EH!$D$3:$K$52,COLUMN(I337)-COLUMN($E$2),0)</f>
        <v>#N/A</v>
      </c>
      <c r="J339" s="215" t="e">
        <f>VLOOKUP($A339,EH!$D$3:$K$52,COLUMN(J337)-COLUMN($E$2),0)</f>
        <v>#N/A</v>
      </c>
      <c r="K339" s="214" t="e">
        <f>VLOOKUP($A339,EH!$D$3:$K$52,COLUMN(K337)-COLUMN($E$2),0)</f>
        <v>#N/A</v>
      </c>
      <c r="L339" t="e">
        <f>VLOOKUP($A339,EH!$D$3:$K$52,COLUMN(L337)-COLUMN($E$2),0)</f>
        <v>#N/A</v>
      </c>
      <c r="M339" s="215" t="e">
        <f>VLOOKUP($A339,EH!$D$3:$K$52,COLUMN(M337)-COLUMN($E$2),0)</f>
        <v>#N/A</v>
      </c>
    </row>
    <row r="340" spans="1:13">
      <c r="A340" t="s">
        <v>1805</v>
      </c>
      <c r="B340" s="214">
        <v>0.6</v>
      </c>
      <c r="C340">
        <v>1.1000000000000001</v>
      </c>
      <c r="D340" s="215">
        <v>0.3</v>
      </c>
      <c r="H340" s="218" t="e">
        <f>VLOOKUP($A340,EH!$D$3:$K$52,COLUMN(H338)-COLUMN($E$2),0)</f>
        <v>#N/A</v>
      </c>
      <c r="I340" t="e">
        <f>VLOOKUP($A340,EH!$D$3:$K$52,COLUMN(I338)-COLUMN($E$2),0)</f>
        <v>#N/A</v>
      </c>
      <c r="J340" s="215" t="e">
        <f>VLOOKUP($A340,EH!$D$3:$K$52,COLUMN(J338)-COLUMN($E$2),0)</f>
        <v>#N/A</v>
      </c>
      <c r="K340" s="214" t="e">
        <f>VLOOKUP($A340,EH!$D$3:$K$52,COLUMN(K338)-COLUMN($E$2),0)</f>
        <v>#N/A</v>
      </c>
      <c r="L340" t="e">
        <f>VLOOKUP($A340,EH!$D$3:$K$52,COLUMN(L338)-COLUMN($E$2),0)</f>
        <v>#N/A</v>
      </c>
      <c r="M340" s="215" t="e">
        <f>VLOOKUP($A340,EH!$D$3:$K$52,COLUMN(M338)-COLUMN($E$2),0)</f>
        <v>#N/A</v>
      </c>
    </row>
    <row r="341" spans="1:13">
      <c r="A341" t="s">
        <v>504</v>
      </c>
      <c r="B341" s="214">
        <v>16</v>
      </c>
      <c r="D341" s="215">
        <v>4</v>
      </c>
      <c r="F341">
        <v>1.5</v>
      </c>
      <c r="H341" s="218" t="e">
        <f>VLOOKUP($A341,EH!$D$3:$K$52,COLUMN(H339)-COLUMN($E$2),0)</f>
        <v>#N/A</v>
      </c>
      <c r="I341" t="e">
        <f>VLOOKUP($A341,EH!$D$3:$K$52,COLUMN(I339)-COLUMN($E$2),0)</f>
        <v>#N/A</v>
      </c>
      <c r="J341" s="215" t="e">
        <f>VLOOKUP($A341,EH!$D$3:$K$52,COLUMN(J339)-COLUMN($E$2),0)</f>
        <v>#N/A</v>
      </c>
      <c r="K341" s="214" t="e">
        <f>VLOOKUP($A341,EH!$D$3:$K$52,COLUMN(K339)-COLUMN($E$2),0)</f>
        <v>#N/A</v>
      </c>
      <c r="L341" t="e">
        <f>VLOOKUP($A341,EH!$D$3:$K$52,COLUMN(L339)-COLUMN($E$2),0)</f>
        <v>#N/A</v>
      </c>
      <c r="M341" s="215" t="e">
        <f>VLOOKUP($A341,EH!$D$3:$K$52,COLUMN(M339)-COLUMN($E$2),0)</f>
        <v>#N/A</v>
      </c>
    </row>
    <row r="342" spans="1:13">
      <c r="A342" t="s">
        <v>759</v>
      </c>
      <c r="B342" s="214">
        <v>18</v>
      </c>
      <c r="D342" s="215">
        <v>2</v>
      </c>
      <c r="F342">
        <v>13</v>
      </c>
      <c r="G342">
        <v>3.25</v>
      </c>
      <c r="H342" s="218" t="e">
        <f>VLOOKUP($A342,EH!$D$3:$K$52,COLUMN(H340)-COLUMN($E$2),0)</f>
        <v>#N/A</v>
      </c>
      <c r="I342" t="e">
        <f>VLOOKUP($A342,EH!$D$3:$K$52,COLUMN(I340)-COLUMN($E$2),0)</f>
        <v>#N/A</v>
      </c>
      <c r="J342" s="215" t="e">
        <f>VLOOKUP($A342,EH!$D$3:$K$52,COLUMN(J340)-COLUMN($E$2),0)</f>
        <v>#N/A</v>
      </c>
      <c r="K342" s="214" t="e">
        <f>VLOOKUP($A342,EH!$D$3:$K$52,COLUMN(K340)-COLUMN($E$2),0)</f>
        <v>#N/A</v>
      </c>
      <c r="L342" t="e">
        <f>VLOOKUP($A342,EH!$D$3:$K$52,COLUMN(L340)-COLUMN($E$2),0)</f>
        <v>#N/A</v>
      </c>
      <c r="M342" s="215" t="e">
        <f>VLOOKUP($A342,EH!$D$3:$K$52,COLUMN(M340)-COLUMN($E$2),0)</f>
        <v>#N/A</v>
      </c>
    </row>
    <row r="343" spans="1:13">
      <c r="A343" t="s">
        <v>760</v>
      </c>
      <c r="B343" s="214">
        <v>26</v>
      </c>
      <c r="D343" s="215">
        <v>3</v>
      </c>
      <c r="F343">
        <v>21.5</v>
      </c>
      <c r="G343">
        <v>5</v>
      </c>
      <c r="H343" s="218" t="e">
        <f>VLOOKUP($A343,EH!$D$3:$K$52,COLUMN(H341)-COLUMN($E$2),0)</f>
        <v>#N/A</v>
      </c>
      <c r="I343" t="e">
        <f>VLOOKUP($A343,EH!$D$3:$K$52,COLUMN(I341)-COLUMN($E$2),0)</f>
        <v>#N/A</v>
      </c>
      <c r="J343" s="215" t="e">
        <f>VLOOKUP($A343,EH!$D$3:$K$52,COLUMN(J341)-COLUMN($E$2),0)</f>
        <v>#N/A</v>
      </c>
      <c r="K343" s="214" t="e">
        <f>VLOOKUP($A343,EH!$D$3:$K$52,COLUMN(K341)-COLUMN($E$2),0)</f>
        <v>#N/A</v>
      </c>
      <c r="L343" t="e">
        <f>VLOOKUP($A343,EH!$D$3:$K$52,COLUMN(L341)-COLUMN($E$2),0)</f>
        <v>#N/A</v>
      </c>
      <c r="M343" s="215" t="e">
        <f>VLOOKUP($A343,EH!$D$3:$K$52,COLUMN(M341)-COLUMN($E$2),0)</f>
        <v>#N/A</v>
      </c>
    </row>
    <row r="344" spans="1:13">
      <c r="A344" t="s">
        <v>849</v>
      </c>
      <c r="C344">
        <v>1.5</v>
      </c>
      <c r="D344" s="215">
        <v>0.5</v>
      </c>
      <c r="F344">
        <v>1.65</v>
      </c>
      <c r="H344" s="218" t="e">
        <f>VLOOKUP($A344,EH!$D$3:$K$52,COLUMN(H342)-COLUMN($E$2),0)</f>
        <v>#N/A</v>
      </c>
      <c r="I344" t="e">
        <f>VLOOKUP($A344,EH!$D$3:$K$52,COLUMN(I342)-COLUMN($E$2),0)</f>
        <v>#N/A</v>
      </c>
      <c r="J344" s="215" t="e">
        <f>VLOOKUP($A344,EH!$D$3:$K$52,COLUMN(J342)-COLUMN($E$2),0)</f>
        <v>#N/A</v>
      </c>
      <c r="K344" s="214" t="e">
        <f>VLOOKUP($A344,EH!$D$3:$K$52,COLUMN(K342)-COLUMN($E$2),0)</f>
        <v>#N/A</v>
      </c>
      <c r="L344" t="e">
        <f>VLOOKUP($A344,EH!$D$3:$K$52,COLUMN(L342)-COLUMN($E$2),0)</f>
        <v>#N/A</v>
      </c>
      <c r="M344" s="215" t="e">
        <f>VLOOKUP($A344,EH!$D$3:$K$52,COLUMN(M342)-COLUMN($E$2),0)</f>
        <v>#N/A</v>
      </c>
    </row>
    <row r="345" spans="1:13">
      <c r="A345" t="s">
        <v>799</v>
      </c>
      <c r="B345" s="214">
        <v>40</v>
      </c>
      <c r="D345" s="215">
        <v>7</v>
      </c>
      <c r="F345">
        <v>10.45</v>
      </c>
      <c r="H345" s="218" t="e">
        <f>VLOOKUP($A345,EH!$D$3:$K$52,COLUMN(H343)-COLUMN($E$2),0)</f>
        <v>#N/A</v>
      </c>
      <c r="I345" t="e">
        <f>VLOOKUP($A345,EH!$D$3:$K$52,COLUMN(I343)-COLUMN($E$2),0)</f>
        <v>#N/A</v>
      </c>
      <c r="J345" s="215" t="e">
        <f>VLOOKUP($A345,EH!$D$3:$K$52,COLUMN(J343)-COLUMN($E$2),0)</f>
        <v>#N/A</v>
      </c>
      <c r="K345" s="214" t="e">
        <f>VLOOKUP($A345,EH!$D$3:$K$52,COLUMN(K343)-COLUMN($E$2),0)</f>
        <v>#N/A</v>
      </c>
      <c r="L345" t="e">
        <f>VLOOKUP($A345,EH!$D$3:$K$52,COLUMN(L343)-COLUMN($E$2),0)</f>
        <v>#N/A</v>
      </c>
      <c r="M345" s="215" t="e">
        <f>VLOOKUP($A345,EH!$D$3:$K$52,COLUMN(M343)-COLUMN($E$2),0)</f>
        <v>#N/A</v>
      </c>
    </row>
    <row r="346" spans="1:13">
      <c r="A346" t="s">
        <v>1641</v>
      </c>
      <c r="C346">
        <v>11.1</v>
      </c>
      <c r="D346" s="215">
        <v>1</v>
      </c>
      <c r="H346" s="218" t="e">
        <f>VLOOKUP($A346,EH!$D$3:$K$52,COLUMN(H344)-COLUMN($E$2),0)</f>
        <v>#N/A</v>
      </c>
      <c r="I346" t="e">
        <f>VLOOKUP($A346,EH!$D$3:$K$52,COLUMN(I344)-COLUMN($E$2),0)</f>
        <v>#N/A</v>
      </c>
      <c r="J346" s="215" t="e">
        <f>VLOOKUP($A346,EH!$D$3:$K$52,COLUMN(J344)-COLUMN($E$2),0)</f>
        <v>#N/A</v>
      </c>
      <c r="K346" s="214" t="e">
        <f>VLOOKUP($A346,EH!$D$3:$K$52,COLUMN(K344)-COLUMN($E$2),0)</f>
        <v>#N/A</v>
      </c>
      <c r="L346" t="e">
        <f>VLOOKUP($A346,EH!$D$3:$K$52,COLUMN(L344)-COLUMN($E$2),0)</f>
        <v>#N/A</v>
      </c>
      <c r="M346" s="215" t="e">
        <f>VLOOKUP($A346,EH!$D$3:$K$52,COLUMN(M344)-COLUMN($E$2),0)</f>
        <v>#N/A</v>
      </c>
    </row>
    <row r="347" spans="1:13">
      <c r="A347" t="s">
        <v>1407</v>
      </c>
      <c r="B347" s="214">
        <v>40</v>
      </c>
      <c r="D347" s="215">
        <v>7</v>
      </c>
      <c r="F347">
        <v>10.45</v>
      </c>
      <c r="H347" s="218" t="e">
        <f>VLOOKUP($A347,EH!$D$3:$K$52,COLUMN(H345)-COLUMN($E$2),0)</f>
        <v>#N/A</v>
      </c>
      <c r="I347" t="e">
        <f>VLOOKUP($A347,EH!$D$3:$K$52,COLUMN(I345)-COLUMN($E$2),0)</f>
        <v>#N/A</v>
      </c>
      <c r="J347" s="215" t="e">
        <f>VLOOKUP($A347,EH!$D$3:$K$52,COLUMN(J345)-COLUMN($E$2),0)</f>
        <v>#N/A</v>
      </c>
      <c r="K347" s="214" t="e">
        <f>VLOOKUP($A347,EH!$D$3:$K$52,COLUMN(K345)-COLUMN($E$2),0)</f>
        <v>#N/A</v>
      </c>
      <c r="L347" t="e">
        <f>VLOOKUP($A347,EH!$D$3:$K$52,COLUMN(L345)-COLUMN($E$2),0)</f>
        <v>#N/A</v>
      </c>
      <c r="M347" s="215" t="e">
        <f>VLOOKUP($A347,EH!$D$3:$K$52,COLUMN(M345)-COLUMN($E$2),0)</f>
        <v>#N/A</v>
      </c>
    </row>
    <row r="348" spans="1:13">
      <c r="A348" t="s">
        <v>1898</v>
      </c>
      <c r="C348">
        <v>0.5</v>
      </c>
      <c r="D348" s="215">
        <v>0.25</v>
      </c>
      <c r="F348">
        <v>0.5</v>
      </c>
      <c r="H348" s="218" t="e">
        <f>VLOOKUP($A348,EH!$D$3:$K$52,COLUMN(H346)-COLUMN($E$2),0)</f>
        <v>#N/A</v>
      </c>
      <c r="I348" t="e">
        <f>VLOOKUP($A348,EH!$D$3:$K$52,COLUMN(I346)-COLUMN($E$2),0)</f>
        <v>#N/A</v>
      </c>
      <c r="J348" s="215" t="e">
        <f>VLOOKUP($A348,EH!$D$3:$K$52,COLUMN(J346)-COLUMN($E$2),0)</f>
        <v>#N/A</v>
      </c>
      <c r="K348" s="214" t="e">
        <f>VLOOKUP($A348,EH!$D$3:$K$52,COLUMN(K346)-COLUMN($E$2),0)</f>
        <v>#N/A</v>
      </c>
      <c r="L348" t="e">
        <f>VLOOKUP($A348,EH!$D$3:$K$52,COLUMN(L346)-COLUMN($E$2),0)</f>
        <v>#N/A</v>
      </c>
      <c r="M348" s="215" t="e">
        <f>VLOOKUP($A348,EH!$D$3:$K$52,COLUMN(M346)-COLUMN($E$2),0)</f>
        <v>#N/A</v>
      </c>
    </row>
    <row r="349" spans="1:13">
      <c r="A349" t="s">
        <v>496</v>
      </c>
      <c r="C349">
        <v>2</v>
      </c>
      <c r="D349" s="215">
        <v>1.5</v>
      </c>
      <c r="F349">
        <v>11</v>
      </c>
      <c r="G349">
        <v>0.75</v>
      </c>
      <c r="H349" s="218" t="e">
        <f>VLOOKUP($A349,EH!$D$3:$K$52,COLUMN(H347)-COLUMN($E$2),0)</f>
        <v>#N/A</v>
      </c>
      <c r="I349" t="e">
        <f>VLOOKUP($A349,EH!$D$3:$K$52,COLUMN(I347)-COLUMN($E$2),0)</f>
        <v>#N/A</v>
      </c>
      <c r="J349" s="215" t="e">
        <f>VLOOKUP($A349,EH!$D$3:$K$52,COLUMN(J347)-COLUMN($E$2),0)</f>
        <v>#N/A</v>
      </c>
      <c r="K349" s="214" t="e">
        <f>VLOOKUP($A349,EH!$D$3:$K$52,COLUMN(K347)-COLUMN($E$2),0)</f>
        <v>#N/A</v>
      </c>
      <c r="L349" t="e">
        <f>VLOOKUP($A349,EH!$D$3:$K$52,COLUMN(L347)-COLUMN($E$2),0)</f>
        <v>#N/A</v>
      </c>
      <c r="M349" s="215" t="e">
        <f>VLOOKUP($A349,EH!$D$3:$K$52,COLUMN(M347)-COLUMN($E$2),0)</f>
        <v>#N/A</v>
      </c>
    </row>
    <row r="350" spans="1:13">
      <c r="A350" t="s">
        <v>497</v>
      </c>
      <c r="C350">
        <v>2</v>
      </c>
      <c r="D350" s="215">
        <v>1.5</v>
      </c>
      <c r="H350" s="218" t="e">
        <f>VLOOKUP($A350,EH!$D$3:$K$52,COLUMN(H348)-COLUMN($E$2),0)</f>
        <v>#N/A</v>
      </c>
      <c r="I350" t="e">
        <f>VLOOKUP($A350,EH!$D$3:$K$52,COLUMN(I348)-COLUMN($E$2),0)</f>
        <v>#N/A</v>
      </c>
      <c r="J350" s="215" t="e">
        <f>VLOOKUP($A350,EH!$D$3:$K$52,COLUMN(J348)-COLUMN($E$2),0)</f>
        <v>#N/A</v>
      </c>
      <c r="K350" s="214" t="e">
        <f>VLOOKUP($A350,EH!$D$3:$K$52,COLUMN(K348)-COLUMN($E$2),0)</f>
        <v>#N/A</v>
      </c>
      <c r="L350" t="e">
        <f>VLOOKUP($A350,EH!$D$3:$K$52,COLUMN(L348)-COLUMN($E$2),0)</f>
        <v>#N/A</v>
      </c>
      <c r="M350" s="215" t="e">
        <f>VLOOKUP($A350,EH!$D$3:$K$52,COLUMN(M348)-COLUMN($E$2),0)</f>
        <v>#N/A</v>
      </c>
    </row>
    <row r="351" spans="1:13">
      <c r="A351" t="s">
        <v>1318</v>
      </c>
      <c r="B351" s="214">
        <v>130</v>
      </c>
      <c r="D351" s="215">
        <v>20</v>
      </c>
      <c r="F351">
        <v>14.35</v>
      </c>
      <c r="G351">
        <v>3</v>
      </c>
      <c r="H351" s="218" t="e">
        <f>VLOOKUP($A351,EH!$D$3:$K$52,COLUMN(H349)-COLUMN($E$2),0)</f>
        <v>#N/A</v>
      </c>
      <c r="I351" t="e">
        <f>VLOOKUP($A351,EH!$D$3:$K$52,COLUMN(I349)-COLUMN($E$2),0)</f>
        <v>#N/A</v>
      </c>
      <c r="J351" s="215" t="e">
        <f>VLOOKUP($A351,EH!$D$3:$K$52,COLUMN(J349)-COLUMN($E$2),0)</f>
        <v>#N/A</v>
      </c>
      <c r="K351" s="214" t="e">
        <f>VLOOKUP($A351,EH!$D$3:$K$52,COLUMN(K349)-COLUMN($E$2),0)</f>
        <v>#N/A</v>
      </c>
      <c r="L351" t="e">
        <f>VLOOKUP($A351,EH!$D$3:$K$52,COLUMN(L349)-COLUMN($E$2),0)</f>
        <v>#N/A</v>
      </c>
      <c r="M351" s="215" t="e">
        <f>VLOOKUP($A351,EH!$D$3:$K$52,COLUMN(M349)-COLUMN($E$2),0)</f>
        <v>#N/A</v>
      </c>
    </row>
    <row r="352" spans="1:13">
      <c r="A352" t="s">
        <v>1859</v>
      </c>
      <c r="B352" s="214">
        <v>364</v>
      </c>
      <c r="D352" s="215">
        <v>58</v>
      </c>
      <c r="E352" s="214">
        <v>154</v>
      </c>
      <c r="F352">
        <v>199.25</v>
      </c>
      <c r="G352">
        <v>51</v>
      </c>
      <c r="H352" s="218" t="e">
        <f>VLOOKUP($A352,EH!$D$3:$K$52,COLUMN(H350)-COLUMN($E$2),0)</f>
        <v>#N/A</v>
      </c>
      <c r="I352" t="e">
        <f>VLOOKUP($A352,EH!$D$3:$K$52,COLUMN(I350)-COLUMN($E$2),0)</f>
        <v>#N/A</v>
      </c>
      <c r="J352" s="215" t="e">
        <f>VLOOKUP($A352,EH!$D$3:$K$52,COLUMN(J350)-COLUMN($E$2),0)</f>
        <v>#N/A</v>
      </c>
      <c r="K352" s="214" t="e">
        <f>VLOOKUP($A352,EH!$D$3:$K$52,COLUMN(K350)-COLUMN($E$2),0)</f>
        <v>#N/A</v>
      </c>
      <c r="L352" t="e">
        <f>VLOOKUP($A352,EH!$D$3:$K$52,COLUMN(L350)-COLUMN($E$2),0)</f>
        <v>#N/A</v>
      </c>
      <c r="M352" s="215" t="e">
        <f>VLOOKUP($A352,EH!$D$3:$K$52,COLUMN(M350)-COLUMN($E$2),0)</f>
        <v>#N/A</v>
      </c>
    </row>
    <row r="353" spans="1:13">
      <c r="A353" t="s">
        <v>1915</v>
      </c>
      <c r="B353" s="214">
        <v>600</v>
      </c>
      <c r="D353" s="215">
        <v>100</v>
      </c>
      <c r="E353" s="214">
        <v>0.1</v>
      </c>
      <c r="F353">
        <v>69.290000000000006</v>
      </c>
      <c r="G353">
        <v>14.9</v>
      </c>
      <c r="H353" s="218" t="e">
        <f>VLOOKUP($A353,EH!$D$3:$K$52,COLUMN(H351)-COLUMN($E$2),0)</f>
        <v>#N/A</v>
      </c>
      <c r="I353" t="e">
        <f>VLOOKUP($A353,EH!$D$3:$K$52,COLUMN(I351)-COLUMN($E$2),0)</f>
        <v>#N/A</v>
      </c>
      <c r="J353" s="215" t="e">
        <f>VLOOKUP($A353,EH!$D$3:$K$52,COLUMN(J351)-COLUMN($E$2),0)</f>
        <v>#N/A</v>
      </c>
      <c r="K353" s="214" t="e">
        <f>VLOOKUP($A353,EH!$D$3:$K$52,COLUMN(K351)-COLUMN($E$2),0)</f>
        <v>#N/A</v>
      </c>
      <c r="L353" t="e">
        <f>VLOOKUP($A353,EH!$D$3:$K$52,COLUMN(L351)-COLUMN($E$2),0)</f>
        <v>#N/A</v>
      </c>
      <c r="M353" s="215" t="e">
        <f>VLOOKUP($A353,EH!$D$3:$K$52,COLUMN(M351)-COLUMN($E$2),0)</f>
        <v>#N/A</v>
      </c>
    </row>
    <row r="354" spans="1:13">
      <c r="A354" t="s">
        <v>1913</v>
      </c>
      <c r="B354" s="214">
        <v>30</v>
      </c>
      <c r="D354" s="215">
        <v>8</v>
      </c>
      <c r="F354">
        <v>0.7</v>
      </c>
      <c r="H354" s="218" t="e">
        <f>VLOOKUP($A354,EH!$D$3:$K$52,COLUMN(H352)-COLUMN($E$2),0)</f>
        <v>#N/A</v>
      </c>
      <c r="I354" t="e">
        <f>VLOOKUP($A354,EH!$D$3:$K$52,COLUMN(I352)-COLUMN($E$2),0)</f>
        <v>#N/A</v>
      </c>
      <c r="J354" s="215" t="e">
        <f>VLOOKUP($A354,EH!$D$3:$K$52,COLUMN(J352)-COLUMN($E$2),0)</f>
        <v>#N/A</v>
      </c>
      <c r="K354" s="214" t="e">
        <f>VLOOKUP($A354,EH!$D$3:$K$52,COLUMN(K352)-COLUMN($E$2),0)</f>
        <v>#N/A</v>
      </c>
      <c r="L354" t="e">
        <f>VLOOKUP($A354,EH!$D$3:$K$52,COLUMN(L352)-COLUMN($E$2),0)</f>
        <v>#N/A</v>
      </c>
      <c r="M354" s="215" t="e">
        <f>VLOOKUP($A354,EH!$D$3:$K$52,COLUMN(M352)-COLUMN($E$2),0)</f>
        <v>#N/A</v>
      </c>
    </row>
    <row r="355" spans="1:13">
      <c r="A355" t="s">
        <v>789</v>
      </c>
      <c r="C355">
        <v>1.5</v>
      </c>
      <c r="H355" s="218" t="e">
        <f>VLOOKUP($A355,EH!$D$3:$K$52,COLUMN(H353)-COLUMN($E$2),0)</f>
        <v>#N/A</v>
      </c>
      <c r="I355" t="e">
        <f>VLOOKUP($A355,EH!$D$3:$K$52,COLUMN(I353)-COLUMN($E$2),0)</f>
        <v>#N/A</v>
      </c>
      <c r="J355" s="215" t="e">
        <f>VLOOKUP($A355,EH!$D$3:$K$52,COLUMN(J353)-COLUMN($E$2),0)</f>
        <v>#N/A</v>
      </c>
      <c r="K355" s="214" t="e">
        <f>VLOOKUP($A355,EH!$D$3:$K$52,COLUMN(K353)-COLUMN($E$2),0)</f>
        <v>#N/A</v>
      </c>
      <c r="L355" t="e">
        <f>VLOOKUP($A355,EH!$D$3:$K$52,COLUMN(L353)-COLUMN($E$2),0)</f>
        <v>#N/A</v>
      </c>
      <c r="M355" s="215" t="e">
        <f>VLOOKUP($A355,EH!$D$3:$K$52,COLUMN(M353)-COLUMN($E$2),0)</f>
        <v>#N/A</v>
      </c>
    </row>
    <row r="356" spans="1:13">
      <c r="A356" t="s">
        <v>421</v>
      </c>
      <c r="C356">
        <v>2</v>
      </c>
      <c r="H356" s="218" t="e">
        <f>VLOOKUP($A356,EH!$D$3:$K$52,COLUMN(H354)-COLUMN($E$2),0)</f>
        <v>#N/A</v>
      </c>
      <c r="I356" t="e">
        <f>VLOOKUP($A356,EH!$D$3:$K$52,COLUMN(I354)-COLUMN($E$2),0)</f>
        <v>#N/A</v>
      </c>
      <c r="J356" s="215" t="e">
        <f>VLOOKUP($A356,EH!$D$3:$K$52,COLUMN(J354)-COLUMN($E$2),0)</f>
        <v>#N/A</v>
      </c>
      <c r="K356" s="214" t="e">
        <f>VLOOKUP($A356,EH!$D$3:$K$52,COLUMN(K354)-COLUMN($E$2),0)</f>
        <v>#N/A</v>
      </c>
      <c r="L356" t="e">
        <f>VLOOKUP($A356,EH!$D$3:$K$52,COLUMN(L354)-COLUMN($E$2),0)</f>
        <v>#N/A</v>
      </c>
      <c r="M356" s="215" t="e">
        <f>VLOOKUP($A356,EH!$D$3:$K$52,COLUMN(M354)-COLUMN($E$2),0)</f>
        <v>#N/A</v>
      </c>
    </row>
    <row r="357" spans="1:13">
      <c r="A357" t="s">
        <v>440</v>
      </c>
      <c r="C357">
        <v>2.125</v>
      </c>
      <c r="D357" s="215">
        <v>0.125</v>
      </c>
      <c r="H357" s="218" t="e">
        <f>VLOOKUP($A357,EH!$D$3:$K$52,COLUMN(H355)-COLUMN($E$2),0)</f>
        <v>#N/A</v>
      </c>
      <c r="I357" t="e">
        <f>VLOOKUP($A357,EH!$D$3:$K$52,COLUMN(I355)-COLUMN($E$2),0)</f>
        <v>#N/A</v>
      </c>
      <c r="J357" s="215" t="e">
        <f>VLOOKUP($A357,EH!$D$3:$K$52,COLUMN(J355)-COLUMN($E$2),0)</f>
        <v>#N/A</v>
      </c>
      <c r="K357" s="214" t="e">
        <f>VLOOKUP($A357,EH!$D$3:$K$52,COLUMN(K355)-COLUMN($E$2),0)</f>
        <v>#N/A</v>
      </c>
      <c r="L357" t="e">
        <f>VLOOKUP($A357,EH!$D$3:$K$52,COLUMN(L355)-COLUMN($E$2),0)</f>
        <v>#N/A</v>
      </c>
      <c r="M357" s="215" t="e">
        <f>VLOOKUP($A357,EH!$D$3:$K$52,COLUMN(M355)-COLUMN($E$2),0)</f>
        <v>#N/A</v>
      </c>
    </row>
    <row r="358" spans="1:13">
      <c r="A358" t="s">
        <v>438</v>
      </c>
      <c r="C358">
        <v>1.5</v>
      </c>
      <c r="D358" s="215">
        <v>0.5</v>
      </c>
      <c r="H358" s="218" t="e">
        <f>VLOOKUP($A358,EH!$D$3:$K$52,COLUMN(H356)-COLUMN($E$2),0)</f>
        <v>#N/A</v>
      </c>
      <c r="I358" t="e">
        <f>VLOOKUP($A358,EH!$D$3:$K$52,COLUMN(I356)-COLUMN($E$2),0)</f>
        <v>#N/A</v>
      </c>
      <c r="J358" s="215" t="e">
        <f>VLOOKUP($A358,EH!$D$3:$K$52,COLUMN(J356)-COLUMN($E$2),0)</f>
        <v>#N/A</v>
      </c>
      <c r="K358" s="214" t="e">
        <f>VLOOKUP($A358,EH!$D$3:$K$52,COLUMN(K356)-COLUMN($E$2),0)</f>
        <v>#N/A</v>
      </c>
      <c r="L358" t="e">
        <f>VLOOKUP($A358,EH!$D$3:$K$52,COLUMN(L356)-COLUMN($E$2),0)</f>
        <v>#N/A</v>
      </c>
      <c r="M358" s="215" t="e">
        <f>VLOOKUP($A358,EH!$D$3:$K$52,COLUMN(M356)-COLUMN($E$2),0)</f>
        <v>#N/A</v>
      </c>
    </row>
    <row r="359" spans="1:13">
      <c r="A359" t="s">
        <v>695</v>
      </c>
      <c r="C359">
        <v>2</v>
      </c>
      <c r="H359" s="218" t="e">
        <f>VLOOKUP($A359,EH!$D$3:$K$52,COLUMN(H357)-COLUMN($E$2),0)</f>
        <v>#N/A</v>
      </c>
      <c r="I359" t="e">
        <f>VLOOKUP($A359,EH!$D$3:$K$52,COLUMN(I357)-COLUMN($E$2),0)</f>
        <v>#N/A</v>
      </c>
      <c r="J359" s="215" t="e">
        <f>VLOOKUP($A359,EH!$D$3:$K$52,COLUMN(J357)-COLUMN($E$2),0)</f>
        <v>#N/A</v>
      </c>
      <c r="K359" s="214" t="e">
        <f>VLOOKUP($A359,EH!$D$3:$K$52,COLUMN(K357)-COLUMN($E$2),0)</f>
        <v>#N/A</v>
      </c>
      <c r="L359" t="e">
        <f>VLOOKUP($A359,EH!$D$3:$K$52,COLUMN(L357)-COLUMN($E$2),0)</f>
        <v>#N/A</v>
      </c>
      <c r="M359" s="215" t="e">
        <f>VLOOKUP($A359,EH!$D$3:$K$52,COLUMN(M357)-COLUMN($E$2),0)</f>
        <v>#N/A</v>
      </c>
    </row>
    <row r="360" spans="1:13">
      <c r="A360" t="s">
        <v>439</v>
      </c>
      <c r="C360">
        <v>1.5</v>
      </c>
      <c r="D360" s="215">
        <v>0.5</v>
      </c>
      <c r="H360" s="218" t="e">
        <f>VLOOKUP($A360,EH!$D$3:$K$52,COLUMN(H358)-COLUMN($E$2),0)</f>
        <v>#N/A</v>
      </c>
      <c r="I360" t="e">
        <f>VLOOKUP($A360,EH!$D$3:$K$52,COLUMN(I358)-COLUMN($E$2),0)</f>
        <v>#N/A</v>
      </c>
      <c r="J360" s="215" t="e">
        <f>VLOOKUP($A360,EH!$D$3:$K$52,COLUMN(J358)-COLUMN($E$2),0)</f>
        <v>#N/A</v>
      </c>
      <c r="K360" s="214" t="e">
        <f>VLOOKUP($A360,EH!$D$3:$K$52,COLUMN(K358)-COLUMN($E$2),0)</f>
        <v>#N/A</v>
      </c>
      <c r="L360" t="e">
        <f>VLOOKUP($A360,EH!$D$3:$K$52,COLUMN(L358)-COLUMN($E$2),0)</f>
        <v>#N/A</v>
      </c>
      <c r="M360" s="215" t="e">
        <f>VLOOKUP($A360,EH!$D$3:$K$52,COLUMN(M358)-COLUMN($E$2),0)</f>
        <v>#N/A</v>
      </c>
    </row>
    <row r="361" spans="1:13">
      <c r="A361" t="s">
        <v>667</v>
      </c>
      <c r="C361">
        <v>12</v>
      </c>
      <c r="D361" s="215">
        <v>2</v>
      </c>
      <c r="H361" s="218" t="e">
        <f>VLOOKUP($A361,EH!$D$3:$K$52,COLUMN(H359)-COLUMN($E$2),0)</f>
        <v>#N/A</v>
      </c>
      <c r="I361" t="e">
        <f>VLOOKUP($A361,EH!$D$3:$K$52,COLUMN(I359)-COLUMN($E$2),0)</f>
        <v>#N/A</v>
      </c>
      <c r="J361" s="215" t="e">
        <f>VLOOKUP($A361,EH!$D$3:$K$52,COLUMN(J359)-COLUMN($E$2),0)</f>
        <v>#N/A</v>
      </c>
      <c r="K361" s="214" t="e">
        <f>VLOOKUP($A361,EH!$D$3:$K$52,COLUMN(K359)-COLUMN($E$2),0)</f>
        <v>#N/A</v>
      </c>
      <c r="L361" t="e">
        <f>VLOOKUP($A361,EH!$D$3:$K$52,COLUMN(L359)-COLUMN($E$2),0)</f>
        <v>#N/A</v>
      </c>
      <c r="M361" s="215" t="e">
        <f>VLOOKUP($A361,EH!$D$3:$K$52,COLUMN(M359)-COLUMN($E$2),0)</f>
        <v>#N/A</v>
      </c>
    </row>
    <row r="362" spans="1:13">
      <c r="A362" t="s">
        <v>668</v>
      </c>
      <c r="C362">
        <v>12</v>
      </c>
      <c r="D362" s="215">
        <v>2</v>
      </c>
      <c r="H362" s="218" t="e">
        <f>VLOOKUP($A362,EH!$D$3:$K$52,COLUMN(H360)-COLUMN($E$2),0)</f>
        <v>#N/A</v>
      </c>
      <c r="I362" t="e">
        <f>VLOOKUP($A362,EH!$D$3:$K$52,COLUMN(I360)-COLUMN($E$2),0)</f>
        <v>#N/A</v>
      </c>
      <c r="J362" s="215" t="e">
        <f>VLOOKUP($A362,EH!$D$3:$K$52,COLUMN(J360)-COLUMN($E$2),0)</f>
        <v>#N/A</v>
      </c>
      <c r="K362" s="214" t="e">
        <f>VLOOKUP($A362,EH!$D$3:$K$52,COLUMN(K360)-COLUMN($E$2),0)</f>
        <v>#N/A</v>
      </c>
      <c r="L362" t="e">
        <f>VLOOKUP($A362,EH!$D$3:$K$52,COLUMN(L360)-COLUMN($E$2),0)</f>
        <v>#N/A</v>
      </c>
      <c r="M362" s="215" t="e">
        <f>VLOOKUP($A362,EH!$D$3:$K$52,COLUMN(M360)-COLUMN($E$2),0)</f>
        <v>#N/A</v>
      </c>
    </row>
    <row r="363" spans="1:13">
      <c r="A363" t="s">
        <v>1877</v>
      </c>
      <c r="C363">
        <v>5</v>
      </c>
      <c r="D363" s="215">
        <v>1</v>
      </c>
      <c r="F363">
        <v>1.5</v>
      </c>
      <c r="G363">
        <v>0.5</v>
      </c>
      <c r="H363" s="218" t="e">
        <f>VLOOKUP($A363,EH!$D$3:$K$52,COLUMN(H361)-COLUMN($E$2),0)</f>
        <v>#N/A</v>
      </c>
      <c r="I363" t="e">
        <f>VLOOKUP($A363,EH!$D$3:$K$52,COLUMN(I361)-COLUMN($E$2),0)</f>
        <v>#N/A</v>
      </c>
      <c r="J363" s="215" t="e">
        <f>VLOOKUP($A363,EH!$D$3:$K$52,COLUMN(J361)-COLUMN($E$2),0)</f>
        <v>#N/A</v>
      </c>
      <c r="K363" s="214" t="e">
        <f>VLOOKUP($A363,EH!$D$3:$K$52,COLUMN(K361)-COLUMN($E$2),0)</f>
        <v>#N/A</v>
      </c>
      <c r="L363" t="e">
        <f>VLOOKUP($A363,EH!$D$3:$K$52,COLUMN(L361)-COLUMN($E$2),0)</f>
        <v>#N/A</v>
      </c>
      <c r="M363" s="215" t="e">
        <f>VLOOKUP($A363,EH!$D$3:$K$52,COLUMN(M361)-COLUMN($E$2),0)</f>
        <v>#N/A</v>
      </c>
    </row>
    <row r="364" spans="1:13">
      <c r="A364" t="s">
        <v>2045</v>
      </c>
      <c r="C364">
        <v>2</v>
      </c>
      <c r="D364" s="215">
        <v>1</v>
      </c>
      <c r="H364" s="218" t="e">
        <f>VLOOKUP($A364,EH!$D$3:$K$52,COLUMN(H362)-COLUMN($E$2),0)</f>
        <v>#N/A</v>
      </c>
      <c r="I364" t="e">
        <f>VLOOKUP($A364,EH!$D$3:$K$52,COLUMN(I362)-COLUMN($E$2),0)</f>
        <v>#N/A</v>
      </c>
      <c r="J364" s="215" t="e">
        <f>VLOOKUP($A364,EH!$D$3:$K$52,COLUMN(J362)-COLUMN($E$2),0)</f>
        <v>#N/A</v>
      </c>
      <c r="K364" s="214" t="e">
        <f>VLOOKUP($A364,EH!$D$3:$K$52,COLUMN(K362)-COLUMN($E$2),0)</f>
        <v>#N/A</v>
      </c>
      <c r="L364" t="e">
        <f>VLOOKUP($A364,EH!$D$3:$K$52,COLUMN(L362)-COLUMN($E$2),0)</f>
        <v>#N/A</v>
      </c>
      <c r="M364" s="215" t="e">
        <f>VLOOKUP($A364,EH!$D$3:$K$52,COLUMN(M362)-COLUMN($E$2),0)</f>
        <v>#N/A</v>
      </c>
    </row>
    <row r="365" spans="1:13">
      <c r="A365" t="s">
        <v>1554</v>
      </c>
      <c r="C365">
        <v>1.1000000000000001</v>
      </c>
      <c r="D365" s="215">
        <v>1</v>
      </c>
      <c r="F365">
        <v>2.35</v>
      </c>
      <c r="H365" s="218" t="e">
        <f>VLOOKUP($A365,EH!$D$3:$K$52,COLUMN(H363)-COLUMN($E$2),0)</f>
        <v>#N/A</v>
      </c>
      <c r="I365" t="e">
        <f>VLOOKUP($A365,EH!$D$3:$K$52,COLUMN(I363)-COLUMN($E$2),0)</f>
        <v>#N/A</v>
      </c>
      <c r="J365" s="215" t="e">
        <f>VLOOKUP($A365,EH!$D$3:$K$52,COLUMN(J363)-COLUMN($E$2),0)</f>
        <v>#N/A</v>
      </c>
      <c r="K365" s="214" t="e">
        <f>VLOOKUP($A365,EH!$D$3:$K$52,COLUMN(K363)-COLUMN($E$2),0)</f>
        <v>#N/A</v>
      </c>
      <c r="L365" t="e">
        <f>VLOOKUP($A365,EH!$D$3:$K$52,COLUMN(L363)-COLUMN($E$2),0)</f>
        <v>#N/A</v>
      </c>
      <c r="M365" s="215" t="e">
        <f>VLOOKUP($A365,EH!$D$3:$K$52,COLUMN(M363)-COLUMN($E$2),0)</f>
        <v>#N/A</v>
      </c>
    </row>
    <row r="366" spans="1:13">
      <c r="A366" t="s">
        <v>1801</v>
      </c>
      <c r="C366">
        <v>2</v>
      </c>
      <c r="D366" s="215">
        <v>1</v>
      </c>
      <c r="F366">
        <v>4.25</v>
      </c>
      <c r="H366" s="218" t="e">
        <f>VLOOKUP($A366,EH!$D$3:$K$52,COLUMN(H364)-COLUMN($E$2),0)</f>
        <v>#N/A</v>
      </c>
      <c r="I366" t="e">
        <f>VLOOKUP($A366,EH!$D$3:$K$52,COLUMN(I364)-COLUMN($E$2),0)</f>
        <v>#N/A</v>
      </c>
      <c r="J366" s="215" t="e">
        <f>VLOOKUP($A366,EH!$D$3:$K$52,COLUMN(J364)-COLUMN($E$2),0)</f>
        <v>#N/A</v>
      </c>
      <c r="K366" s="214" t="e">
        <f>VLOOKUP($A366,EH!$D$3:$K$52,COLUMN(K364)-COLUMN($E$2),0)</f>
        <v>#N/A</v>
      </c>
      <c r="L366" t="e">
        <f>VLOOKUP($A366,EH!$D$3:$K$52,COLUMN(L364)-COLUMN($E$2),0)</f>
        <v>#N/A</v>
      </c>
      <c r="M366" s="215" t="e">
        <f>VLOOKUP($A366,EH!$D$3:$K$52,COLUMN(M364)-COLUMN($E$2),0)</f>
        <v>#N/A</v>
      </c>
    </row>
    <row r="367" spans="1:13">
      <c r="A367" t="s">
        <v>2093</v>
      </c>
      <c r="C367">
        <v>1</v>
      </c>
      <c r="D367" s="215">
        <v>1</v>
      </c>
      <c r="H367" s="218" t="e">
        <f>VLOOKUP($A367,EH!$D$3:$K$52,COLUMN(H365)-COLUMN($E$2),0)</f>
        <v>#N/A</v>
      </c>
      <c r="I367" t="e">
        <f>VLOOKUP($A367,EH!$D$3:$K$52,COLUMN(I365)-COLUMN($E$2),0)</f>
        <v>#N/A</v>
      </c>
      <c r="J367" s="215" t="e">
        <f>VLOOKUP($A367,EH!$D$3:$K$52,COLUMN(J365)-COLUMN($E$2),0)</f>
        <v>#N/A</v>
      </c>
      <c r="K367" s="214" t="e">
        <f>VLOOKUP($A367,EH!$D$3:$K$52,COLUMN(K365)-COLUMN($E$2),0)</f>
        <v>#N/A</v>
      </c>
      <c r="L367" t="e">
        <f>VLOOKUP($A367,EH!$D$3:$K$52,COLUMN(L365)-COLUMN($E$2),0)</f>
        <v>#N/A</v>
      </c>
      <c r="M367" s="215" t="e">
        <f>VLOOKUP($A367,EH!$D$3:$K$52,COLUMN(M365)-COLUMN($E$2),0)</f>
        <v>#N/A</v>
      </c>
    </row>
    <row r="368" spans="1:13">
      <c r="A368" t="s">
        <v>2039</v>
      </c>
      <c r="C368">
        <v>1</v>
      </c>
      <c r="D368" s="215">
        <v>1.5</v>
      </c>
      <c r="F368">
        <v>1.5</v>
      </c>
      <c r="H368" s="218" t="e">
        <f>VLOOKUP($A368,EH!$D$3:$K$52,COLUMN(H366)-COLUMN($E$2),0)</f>
        <v>#N/A</v>
      </c>
      <c r="I368" t="e">
        <f>VLOOKUP($A368,EH!$D$3:$K$52,COLUMN(I366)-COLUMN($E$2),0)</f>
        <v>#N/A</v>
      </c>
      <c r="J368" s="215" t="e">
        <f>VLOOKUP($A368,EH!$D$3:$K$52,COLUMN(J366)-COLUMN($E$2),0)</f>
        <v>#N/A</v>
      </c>
      <c r="K368" s="214" t="e">
        <f>VLOOKUP($A368,EH!$D$3:$K$52,COLUMN(K366)-COLUMN($E$2),0)</f>
        <v>#N/A</v>
      </c>
      <c r="L368" t="e">
        <f>VLOOKUP($A368,EH!$D$3:$K$52,COLUMN(L366)-COLUMN($E$2),0)</f>
        <v>#N/A</v>
      </c>
      <c r="M368" s="215" t="e">
        <f>VLOOKUP($A368,EH!$D$3:$K$52,COLUMN(M366)-COLUMN($E$2),0)</f>
        <v>#N/A</v>
      </c>
    </row>
    <row r="369" spans="1:13">
      <c r="A369" t="s">
        <v>2049</v>
      </c>
      <c r="C369">
        <v>8</v>
      </c>
      <c r="D369" s="215">
        <v>1</v>
      </c>
      <c r="F369">
        <v>0.2</v>
      </c>
      <c r="G369">
        <v>0.2</v>
      </c>
      <c r="H369" s="218" t="e">
        <f>VLOOKUP($A369,EH!$D$3:$K$52,COLUMN(H367)-COLUMN($E$2),0)</f>
        <v>#N/A</v>
      </c>
      <c r="I369" t="e">
        <f>VLOOKUP($A369,EH!$D$3:$K$52,COLUMN(I367)-COLUMN($E$2),0)</f>
        <v>#N/A</v>
      </c>
      <c r="J369" s="215" t="e">
        <f>VLOOKUP($A369,EH!$D$3:$K$52,COLUMN(J367)-COLUMN($E$2),0)</f>
        <v>#N/A</v>
      </c>
      <c r="K369" s="214" t="e">
        <f>VLOOKUP($A369,EH!$D$3:$K$52,COLUMN(K367)-COLUMN($E$2),0)</f>
        <v>#N/A</v>
      </c>
      <c r="L369" t="e">
        <f>VLOOKUP($A369,EH!$D$3:$K$52,COLUMN(L367)-COLUMN($E$2),0)</f>
        <v>#N/A</v>
      </c>
      <c r="M369" s="215" t="e">
        <f>VLOOKUP($A369,EH!$D$3:$K$52,COLUMN(M367)-COLUMN($E$2),0)</f>
        <v>#N/A</v>
      </c>
    </row>
    <row r="370" spans="1:13">
      <c r="A370" t="s">
        <v>2047</v>
      </c>
      <c r="C370">
        <v>1</v>
      </c>
      <c r="D370" s="215">
        <v>0.5</v>
      </c>
      <c r="H370" s="218" t="e">
        <f>VLOOKUP($A370,EH!$D$3:$K$52,COLUMN(H368)-COLUMN($E$2),0)</f>
        <v>#N/A</v>
      </c>
      <c r="I370" t="e">
        <f>VLOOKUP($A370,EH!$D$3:$K$52,COLUMN(I368)-COLUMN($E$2),0)</f>
        <v>#N/A</v>
      </c>
      <c r="J370" s="215" t="e">
        <f>VLOOKUP($A370,EH!$D$3:$K$52,COLUMN(J368)-COLUMN($E$2),0)</f>
        <v>#N/A</v>
      </c>
      <c r="K370" s="214" t="e">
        <f>VLOOKUP($A370,EH!$D$3:$K$52,COLUMN(K368)-COLUMN($E$2),0)</f>
        <v>#N/A</v>
      </c>
      <c r="L370" t="e">
        <f>VLOOKUP($A370,EH!$D$3:$K$52,COLUMN(L368)-COLUMN($E$2),0)</f>
        <v>#N/A</v>
      </c>
      <c r="M370" s="215" t="e">
        <f>VLOOKUP($A370,EH!$D$3:$K$52,COLUMN(M368)-COLUMN($E$2),0)</f>
        <v>#N/A</v>
      </c>
    </row>
    <row r="371" spans="1:13">
      <c r="A371" t="s">
        <v>725</v>
      </c>
      <c r="C371">
        <v>1</v>
      </c>
      <c r="H371" s="218" t="e">
        <f>VLOOKUP($A371,EH!$D$3:$K$52,COLUMN(H369)-COLUMN($E$2),0)</f>
        <v>#N/A</v>
      </c>
      <c r="I371" t="e">
        <f>VLOOKUP($A371,EH!$D$3:$K$52,COLUMN(I369)-COLUMN($E$2),0)</f>
        <v>#N/A</v>
      </c>
      <c r="J371" s="215" t="e">
        <f>VLOOKUP($A371,EH!$D$3:$K$52,COLUMN(J369)-COLUMN($E$2),0)</f>
        <v>#N/A</v>
      </c>
      <c r="K371" s="214" t="e">
        <f>VLOOKUP($A371,EH!$D$3:$K$52,COLUMN(K369)-COLUMN($E$2),0)</f>
        <v>#N/A</v>
      </c>
      <c r="L371" t="e">
        <f>VLOOKUP($A371,EH!$D$3:$K$52,COLUMN(L369)-COLUMN($E$2),0)</f>
        <v>#N/A</v>
      </c>
      <c r="M371" s="215" t="e">
        <f>VLOOKUP($A371,EH!$D$3:$K$52,COLUMN(M369)-COLUMN($E$2),0)</f>
        <v>#N/A</v>
      </c>
    </row>
    <row r="372" spans="1:13">
      <c r="A372" t="s">
        <v>2604</v>
      </c>
      <c r="C372">
        <v>2</v>
      </c>
      <c r="H372" s="218" t="e">
        <f>VLOOKUP($A372,EH!$D$3:$K$52,COLUMN(H370)-COLUMN($E$2),0)</f>
        <v>#N/A</v>
      </c>
      <c r="I372" t="e">
        <f>VLOOKUP($A372,EH!$D$3:$K$52,COLUMN(I370)-COLUMN($E$2),0)</f>
        <v>#N/A</v>
      </c>
      <c r="J372" s="215" t="e">
        <f>VLOOKUP($A372,EH!$D$3:$K$52,COLUMN(J370)-COLUMN($E$2),0)</f>
        <v>#N/A</v>
      </c>
      <c r="K372" s="214" t="e">
        <f>VLOOKUP($A372,EH!$D$3:$K$52,COLUMN(K370)-COLUMN($E$2),0)</f>
        <v>#N/A</v>
      </c>
      <c r="L372" t="e">
        <f>VLOOKUP($A372,EH!$D$3:$K$52,COLUMN(L370)-COLUMN($E$2),0)</f>
        <v>#N/A</v>
      </c>
      <c r="M372" s="215" t="e">
        <f>VLOOKUP($A372,EH!$D$3:$K$52,COLUMN(M370)-COLUMN($E$2),0)</f>
        <v>#N/A</v>
      </c>
    </row>
    <row r="373" spans="1:13">
      <c r="A373" t="s">
        <v>2608</v>
      </c>
      <c r="C373">
        <v>3</v>
      </c>
      <c r="H373" s="218" t="e">
        <f>VLOOKUP($A373,EH!$D$3:$K$52,COLUMN(H371)-COLUMN($E$2),0)</f>
        <v>#N/A</v>
      </c>
      <c r="I373" t="e">
        <f>VLOOKUP($A373,EH!$D$3:$K$52,COLUMN(I371)-COLUMN($E$2),0)</f>
        <v>#N/A</v>
      </c>
      <c r="J373" s="215" t="e">
        <f>VLOOKUP($A373,EH!$D$3:$K$52,COLUMN(J371)-COLUMN($E$2),0)</f>
        <v>#N/A</v>
      </c>
      <c r="K373" s="214" t="e">
        <f>VLOOKUP($A373,EH!$D$3:$K$52,COLUMN(K371)-COLUMN($E$2),0)</f>
        <v>#N/A</v>
      </c>
      <c r="L373" t="e">
        <f>VLOOKUP($A373,EH!$D$3:$K$52,COLUMN(L371)-COLUMN($E$2),0)</f>
        <v>#N/A</v>
      </c>
      <c r="M373" s="215" t="e">
        <f>VLOOKUP($A373,EH!$D$3:$K$52,COLUMN(M371)-COLUMN($E$2),0)</f>
        <v>#N/A</v>
      </c>
    </row>
    <row r="374" spans="1:13">
      <c r="A374" t="s">
        <v>711</v>
      </c>
      <c r="C374">
        <v>7</v>
      </c>
      <c r="H374" s="218" t="e">
        <f>VLOOKUP($A374,EH!$D$3:$K$52,COLUMN(H372)-COLUMN($E$2),0)</f>
        <v>#N/A</v>
      </c>
      <c r="I374" t="e">
        <f>VLOOKUP($A374,EH!$D$3:$K$52,COLUMN(I372)-COLUMN($E$2),0)</f>
        <v>#N/A</v>
      </c>
      <c r="J374" s="215" t="e">
        <f>VLOOKUP($A374,EH!$D$3:$K$52,COLUMN(J372)-COLUMN($E$2),0)</f>
        <v>#N/A</v>
      </c>
      <c r="K374" s="214" t="e">
        <f>VLOOKUP($A374,EH!$D$3:$K$52,COLUMN(K372)-COLUMN($E$2),0)</f>
        <v>#N/A</v>
      </c>
      <c r="L374" t="e">
        <f>VLOOKUP($A374,EH!$D$3:$K$52,COLUMN(L372)-COLUMN($E$2),0)</f>
        <v>#N/A</v>
      </c>
      <c r="M374" s="215" t="e">
        <f>VLOOKUP($A374,EH!$D$3:$K$52,COLUMN(M372)-COLUMN($E$2),0)</f>
        <v>#N/A</v>
      </c>
    </row>
    <row r="375" spans="1:13">
      <c r="A375" t="s">
        <v>715</v>
      </c>
      <c r="C375">
        <v>1.25</v>
      </c>
      <c r="D375" s="215">
        <v>0.5</v>
      </c>
      <c r="H375" s="218" t="e">
        <f>VLOOKUP($A375,EH!$D$3:$K$52,COLUMN(H373)-COLUMN($E$2),0)</f>
        <v>#N/A</v>
      </c>
      <c r="I375" t="e">
        <f>VLOOKUP($A375,EH!$D$3:$K$52,COLUMN(I373)-COLUMN($E$2),0)</f>
        <v>#N/A</v>
      </c>
      <c r="J375" s="215" t="e">
        <f>VLOOKUP($A375,EH!$D$3:$K$52,COLUMN(J373)-COLUMN($E$2),0)</f>
        <v>#N/A</v>
      </c>
      <c r="K375" s="214" t="e">
        <f>VLOOKUP($A375,EH!$D$3:$K$52,COLUMN(K373)-COLUMN($E$2),0)</f>
        <v>#N/A</v>
      </c>
      <c r="L375" t="e">
        <f>VLOOKUP($A375,EH!$D$3:$K$52,COLUMN(L373)-COLUMN($E$2),0)</f>
        <v>#N/A</v>
      </c>
      <c r="M375" s="215" t="e">
        <f>VLOOKUP($A375,EH!$D$3:$K$52,COLUMN(M373)-COLUMN($E$2),0)</f>
        <v>#N/A</v>
      </c>
    </row>
    <row r="376" spans="1:13">
      <c r="A376" t="s">
        <v>712</v>
      </c>
      <c r="C376">
        <v>6</v>
      </c>
      <c r="H376" s="218" t="e">
        <f>VLOOKUP($A376,EH!$D$3:$K$52,COLUMN(H374)-COLUMN($E$2),0)</f>
        <v>#N/A</v>
      </c>
      <c r="I376" t="e">
        <f>VLOOKUP($A376,EH!$D$3:$K$52,COLUMN(I374)-COLUMN($E$2),0)</f>
        <v>#N/A</v>
      </c>
      <c r="J376" s="215" t="e">
        <f>VLOOKUP($A376,EH!$D$3:$K$52,COLUMN(J374)-COLUMN($E$2),0)</f>
        <v>#N/A</v>
      </c>
      <c r="K376" s="214" t="e">
        <f>VLOOKUP($A376,EH!$D$3:$K$52,COLUMN(K374)-COLUMN($E$2),0)</f>
        <v>#N/A</v>
      </c>
      <c r="L376" t="e">
        <f>VLOOKUP($A376,EH!$D$3:$K$52,COLUMN(L374)-COLUMN($E$2),0)</f>
        <v>#N/A</v>
      </c>
      <c r="M376" s="215" t="e">
        <f>VLOOKUP($A376,EH!$D$3:$K$52,COLUMN(M374)-COLUMN($E$2),0)</f>
        <v>#N/A</v>
      </c>
    </row>
    <row r="377" spans="1:13">
      <c r="A377" t="s">
        <v>717</v>
      </c>
      <c r="C377">
        <v>2</v>
      </c>
      <c r="H377" s="218" t="e">
        <f>VLOOKUP($A377,EH!$D$3:$K$52,COLUMN(H375)-COLUMN($E$2),0)</f>
        <v>#N/A</v>
      </c>
      <c r="I377" t="e">
        <f>VLOOKUP($A377,EH!$D$3:$K$52,COLUMN(I375)-COLUMN($E$2),0)</f>
        <v>#N/A</v>
      </c>
      <c r="J377" s="215" t="e">
        <f>VLOOKUP($A377,EH!$D$3:$K$52,COLUMN(J375)-COLUMN($E$2),0)</f>
        <v>#N/A</v>
      </c>
      <c r="K377" s="214" t="e">
        <f>VLOOKUP($A377,EH!$D$3:$K$52,COLUMN(K375)-COLUMN($E$2),0)</f>
        <v>#N/A</v>
      </c>
      <c r="L377" t="e">
        <f>VLOOKUP($A377,EH!$D$3:$K$52,COLUMN(L375)-COLUMN($E$2),0)</f>
        <v>#N/A</v>
      </c>
      <c r="M377" s="215" t="e">
        <f>VLOOKUP($A377,EH!$D$3:$K$52,COLUMN(M375)-COLUMN($E$2),0)</f>
        <v>#N/A</v>
      </c>
    </row>
    <row r="378" spans="1:13">
      <c r="A378" t="s">
        <v>719</v>
      </c>
      <c r="C378">
        <v>0.5</v>
      </c>
      <c r="H378" s="218" t="e">
        <f>VLOOKUP($A378,EH!$D$3:$K$52,COLUMN(H376)-COLUMN($E$2),0)</f>
        <v>#N/A</v>
      </c>
      <c r="I378" t="e">
        <f>VLOOKUP($A378,EH!$D$3:$K$52,COLUMN(I376)-COLUMN($E$2),0)</f>
        <v>#N/A</v>
      </c>
      <c r="J378" s="215" t="e">
        <f>VLOOKUP($A378,EH!$D$3:$K$52,COLUMN(J376)-COLUMN($E$2),0)</f>
        <v>#N/A</v>
      </c>
      <c r="K378" s="214" t="e">
        <f>VLOOKUP($A378,EH!$D$3:$K$52,COLUMN(K376)-COLUMN($E$2),0)</f>
        <v>#N/A</v>
      </c>
      <c r="L378" t="e">
        <f>VLOOKUP($A378,EH!$D$3:$K$52,COLUMN(L376)-COLUMN($E$2),0)</f>
        <v>#N/A</v>
      </c>
      <c r="M378" s="215" t="e">
        <f>VLOOKUP($A378,EH!$D$3:$K$52,COLUMN(M376)-COLUMN($E$2),0)</f>
        <v>#N/A</v>
      </c>
    </row>
    <row r="379" spans="1:13">
      <c r="A379" t="s">
        <v>722</v>
      </c>
      <c r="C379">
        <v>6</v>
      </c>
      <c r="H379" s="218" t="e">
        <f>VLOOKUP($A379,EH!$D$3:$K$52,COLUMN(H377)-COLUMN($E$2),0)</f>
        <v>#N/A</v>
      </c>
      <c r="I379" t="e">
        <f>VLOOKUP($A379,EH!$D$3:$K$52,COLUMN(I377)-COLUMN($E$2),0)</f>
        <v>#N/A</v>
      </c>
      <c r="J379" s="215" t="e">
        <f>VLOOKUP($A379,EH!$D$3:$K$52,COLUMN(J377)-COLUMN($E$2),0)</f>
        <v>#N/A</v>
      </c>
      <c r="K379" s="214" t="e">
        <f>VLOOKUP($A379,EH!$D$3:$K$52,COLUMN(K377)-COLUMN($E$2),0)</f>
        <v>#N/A</v>
      </c>
      <c r="L379" t="e">
        <f>VLOOKUP($A379,EH!$D$3:$K$52,COLUMN(L377)-COLUMN($E$2),0)</f>
        <v>#N/A</v>
      </c>
      <c r="M379" s="215" t="e">
        <f>VLOOKUP($A379,EH!$D$3:$K$52,COLUMN(M377)-COLUMN($E$2),0)</f>
        <v>#N/A</v>
      </c>
    </row>
    <row r="380" spans="1:13">
      <c r="A380" t="s">
        <v>718</v>
      </c>
      <c r="C380">
        <v>6</v>
      </c>
      <c r="H380" s="218" t="e">
        <f>VLOOKUP($A380,EH!$D$3:$K$52,COLUMN(H378)-COLUMN($E$2),0)</f>
        <v>#N/A</v>
      </c>
      <c r="I380" t="e">
        <f>VLOOKUP($A380,EH!$D$3:$K$52,COLUMN(I378)-COLUMN($E$2),0)</f>
        <v>#N/A</v>
      </c>
      <c r="J380" s="215" t="e">
        <f>VLOOKUP($A380,EH!$D$3:$K$52,COLUMN(J378)-COLUMN($E$2),0)</f>
        <v>#N/A</v>
      </c>
      <c r="K380" s="214" t="e">
        <f>VLOOKUP($A380,EH!$D$3:$K$52,COLUMN(K378)-COLUMN($E$2),0)</f>
        <v>#N/A</v>
      </c>
      <c r="L380" t="e">
        <f>VLOOKUP($A380,EH!$D$3:$K$52,COLUMN(L378)-COLUMN($E$2),0)</f>
        <v>#N/A</v>
      </c>
      <c r="M380" s="215" t="e">
        <f>VLOOKUP($A380,EH!$D$3:$K$52,COLUMN(M378)-COLUMN($E$2),0)</f>
        <v>#N/A</v>
      </c>
    </row>
    <row r="381" spans="1:13">
      <c r="A381" t="s">
        <v>714</v>
      </c>
      <c r="C381">
        <v>2.75</v>
      </c>
      <c r="H381" s="218" t="e">
        <f>VLOOKUP($A381,EH!$D$3:$K$52,COLUMN(H379)-COLUMN($E$2),0)</f>
        <v>#N/A</v>
      </c>
      <c r="I381" t="e">
        <f>VLOOKUP($A381,EH!$D$3:$K$52,COLUMN(I379)-COLUMN($E$2),0)</f>
        <v>#N/A</v>
      </c>
      <c r="J381" s="215" t="e">
        <f>VLOOKUP($A381,EH!$D$3:$K$52,COLUMN(J379)-COLUMN($E$2),0)</f>
        <v>#N/A</v>
      </c>
      <c r="K381" s="214" t="e">
        <f>VLOOKUP($A381,EH!$D$3:$K$52,COLUMN(K379)-COLUMN($E$2),0)</f>
        <v>#N/A</v>
      </c>
      <c r="L381" t="e">
        <f>VLOOKUP($A381,EH!$D$3:$K$52,COLUMN(L379)-COLUMN($E$2),0)</f>
        <v>#N/A</v>
      </c>
      <c r="M381" s="215" t="e">
        <f>VLOOKUP($A381,EH!$D$3:$K$52,COLUMN(M379)-COLUMN($E$2),0)</f>
        <v>#N/A</v>
      </c>
    </row>
    <row r="382" spans="1:13">
      <c r="A382" t="s">
        <v>1446</v>
      </c>
      <c r="C382">
        <v>2.5</v>
      </c>
      <c r="D382" s="215">
        <v>0.5</v>
      </c>
      <c r="H382" s="218" t="e">
        <f>VLOOKUP($A382,EH!$D$3:$K$52,COLUMN(H380)-COLUMN($E$2),0)</f>
        <v>#N/A</v>
      </c>
      <c r="I382" t="e">
        <f>VLOOKUP($A382,EH!$D$3:$K$52,COLUMN(I380)-COLUMN($E$2),0)</f>
        <v>#N/A</v>
      </c>
      <c r="J382" s="215" t="e">
        <f>VLOOKUP($A382,EH!$D$3:$K$52,COLUMN(J380)-COLUMN($E$2),0)</f>
        <v>#N/A</v>
      </c>
      <c r="K382" s="214" t="e">
        <f>VLOOKUP($A382,EH!$D$3:$K$52,COLUMN(K380)-COLUMN($E$2),0)</f>
        <v>#N/A</v>
      </c>
      <c r="L382" t="e">
        <f>VLOOKUP($A382,EH!$D$3:$K$52,COLUMN(L380)-COLUMN($E$2),0)</f>
        <v>#N/A</v>
      </c>
      <c r="M382" s="215" t="e">
        <f>VLOOKUP($A382,EH!$D$3:$K$52,COLUMN(M380)-COLUMN($E$2),0)</f>
        <v>#N/A</v>
      </c>
    </row>
    <row r="383" spans="1:13">
      <c r="A383" t="s">
        <v>1447</v>
      </c>
      <c r="C383">
        <v>1.5</v>
      </c>
      <c r="D383" s="215">
        <v>0.5</v>
      </c>
      <c r="H383" s="218" t="e">
        <f>VLOOKUP($A383,EH!$D$3:$K$52,COLUMN(H381)-COLUMN($E$2),0)</f>
        <v>#N/A</v>
      </c>
      <c r="I383" t="e">
        <f>VLOOKUP($A383,EH!$D$3:$K$52,COLUMN(I381)-COLUMN($E$2),0)</f>
        <v>#N/A</v>
      </c>
      <c r="J383" s="215" t="e">
        <f>VLOOKUP($A383,EH!$D$3:$K$52,COLUMN(J381)-COLUMN($E$2),0)</f>
        <v>#N/A</v>
      </c>
      <c r="K383" s="214" t="e">
        <f>VLOOKUP($A383,EH!$D$3:$K$52,COLUMN(K381)-COLUMN($E$2),0)</f>
        <v>#N/A</v>
      </c>
      <c r="L383" t="e">
        <f>VLOOKUP($A383,EH!$D$3:$K$52,COLUMN(L381)-COLUMN($E$2),0)</f>
        <v>#N/A</v>
      </c>
      <c r="M383" s="215" t="e">
        <f>VLOOKUP($A383,EH!$D$3:$K$52,COLUMN(M381)-COLUMN($E$2),0)</f>
        <v>#N/A</v>
      </c>
    </row>
    <row r="384" spans="1:13">
      <c r="A384" t="s">
        <v>1450</v>
      </c>
      <c r="C384">
        <v>3</v>
      </c>
      <c r="D384" s="215">
        <v>0.5</v>
      </c>
      <c r="H384" s="218" t="e">
        <f>VLOOKUP($A384,EH!$D$3:$K$52,COLUMN(H382)-COLUMN($E$2),0)</f>
        <v>#N/A</v>
      </c>
      <c r="I384" t="e">
        <f>VLOOKUP($A384,EH!$D$3:$K$52,COLUMN(I382)-COLUMN($E$2),0)</f>
        <v>#N/A</v>
      </c>
      <c r="J384" s="215" t="e">
        <f>VLOOKUP($A384,EH!$D$3:$K$52,COLUMN(J382)-COLUMN($E$2),0)</f>
        <v>#N/A</v>
      </c>
      <c r="K384" s="214" t="e">
        <f>VLOOKUP($A384,EH!$D$3:$K$52,COLUMN(K382)-COLUMN($E$2),0)</f>
        <v>#N/A</v>
      </c>
      <c r="L384" t="e">
        <f>VLOOKUP($A384,EH!$D$3:$K$52,COLUMN(L382)-COLUMN($E$2),0)</f>
        <v>#N/A</v>
      </c>
      <c r="M384" s="215" t="e">
        <f>VLOOKUP($A384,EH!$D$3:$K$52,COLUMN(M382)-COLUMN($E$2),0)</f>
        <v>#N/A</v>
      </c>
    </row>
    <row r="385" spans="1:13">
      <c r="A385" t="s">
        <v>1979</v>
      </c>
      <c r="C385">
        <v>0.5</v>
      </c>
      <c r="D385" s="215">
        <v>0.25</v>
      </c>
      <c r="H385" s="218" t="e">
        <f>VLOOKUP($A385,EH!$D$3:$K$52,COLUMN(H383)-COLUMN($E$2),0)</f>
        <v>#N/A</v>
      </c>
      <c r="I385" t="e">
        <f>VLOOKUP($A385,EH!$D$3:$K$52,COLUMN(I383)-COLUMN($E$2),0)</f>
        <v>#N/A</v>
      </c>
      <c r="J385" s="215" t="e">
        <f>VLOOKUP($A385,EH!$D$3:$K$52,COLUMN(J383)-COLUMN($E$2),0)</f>
        <v>#N/A</v>
      </c>
      <c r="K385" s="214" t="e">
        <f>VLOOKUP($A385,EH!$D$3:$K$52,COLUMN(K383)-COLUMN($E$2),0)</f>
        <v>#N/A</v>
      </c>
      <c r="L385" t="e">
        <f>VLOOKUP($A385,EH!$D$3:$K$52,COLUMN(L383)-COLUMN($E$2),0)</f>
        <v>#N/A</v>
      </c>
      <c r="M385" s="215" t="e">
        <f>VLOOKUP($A385,EH!$D$3:$K$52,COLUMN(M383)-COLUMN($E$2),0)</f>
        <v>#N/A</v>
      </c>
    </row>
    <row r="386" spans="1:13">
      <c r="A386" t="s">
        <v>2025</v>
      </c>
      <c r="C386">
        <v>0.5</v>
      </c>
      <c r="H386" s="218" t="e">
        <f>VLOOKUP($A386,EH!$D$3:$K$52,COLUMN(H384)-COLUMN($E$2),0)</f>
        <v>#N/A</v>
      </c>
      <c r="I386" t="e">
        <f>VLOOKUP($A386,EH!$D$3:$K$52,COLUMN(I384)-COLUMN($E$2),0)</f>
        <v>#N/A</v>
      </c>
      <c r="J386" s="215" t="e">
        <f>VLOOKUP($A386,EH!$D$3:$K$52,COLUMN(J384)-COLUMN($E$2),0)</f>
        <v>#N/A</v>
      </c>
      <c r="K386" s="214" t="e">
        <f>VLOOKUP($A386,EH!$D$3:$K$52,COLUMN(K384)-COLUMN($E$2),0)</f>
        <v>#N/A</v>
      </c>
      <c r="L386" t="e">
        <f>VLOOKUP($A386,EH!$D$3:$K$52,COLUMN(L384)-COLUMN($E$2),0)</f>
        <v>#N/A</v>
      </c>
      <c r="M386" s="215" t="e">
        <f>VLOOKUP($A386,EH!$D$3:$K$52,COLUMN(M384)-COLUMN($E$2),0)</f>
        <v>#N/A</v>
      </c>
    </row>
    <row r="387" spans="1:13">
      <c r="A387" t="s">
        <v>704</v>
      </c>
      <c r="C387">
        <v>1.5</v>
      </c>
      <c r="H387" s="218" t="e">
        <f>VLOOKUP($A387,EH!$D$3:$K$52,COLUMN(H385)-COLUMN($E$2),0)</f>
        <v>#N/A</v>
      </c>
      <c r="I387" t="e">
        <f>VLOOKUP($A387,EH!$D$3:$K$52,COLUMN(I385)-COLUMN($E$2),0)</f>
        <v>#N/A</v>
      </c>
      <c r="J387" s="215" t="e">
        <f>VLOOKUP($A387,EH!$D$3:$K$52,COLUMN(J385)-COLUMN($E$2),0)</f>
        <v>#N/A</v>
      </c>
      <c r="K387" s="214" t="e">
        <f>VLOOKUP($A387,EH!$D$3:$K$52,COLUMN(K385)-COLUMN($E$2),0)</f>
        <v>#N/A</v>
      </c>
      <c r="L387" t="e">
        <f>VLOOKUP($A387,EH!$D$3:$K$52,COLUMN(L385)-COLUMN($E$2),0)</f>
        <v>#N/A</v>
      </c>
      <c r="M387" s="215" t="e">
        <f>VLOOKUP($A387,EH!$D$3:$K$52,COLUMN(M385)-COLUMN($E$2),0)</f>
        <v>#N/A</v>
      </c>
    </row>
    <row r="388" spans="1:13">
      <c r="A388" t="s">
        <v>746</v>
      </c>
      <c r="C388">
        <v>1</v>
      </c>
      <c r="H388" s="218" t="e">
        <f>VLOOKUP($A388,EH!$D$3:$K$52,COLUMN(H386)-COLUMN($E$2),0)</f>
        <v>#N/A</v>
      </c>
      <c r="I388" t="e">
        <f>VLOOKUP($A388,EH!$D$3:$K$52,COLUMN(I386)-COLUMN($E$2),0)</f>
        <v>#N/A</v>
      </c>
      <c r="J388" s="215" t="e">
        <f>VLOOKUP($A388,EH!$D$3:$K$52,COLUMN(J386)-COLUMN($E$2),0)</f>
        <v>#N/A</v>
      </c>
      <c r="K388" s="214" t="e">
        <f>VLOOKUP($A388,EH!$D$3:$K$52,COLUMN(K386)-COLUMN($E$2),0)</f>
        <v>#N/A</v>
      </c>
      <c r="L388" t="e">
        <f>VLOOKUP($A388,EH!$D$3:$K$52,COLUMN(L386)-COLUMN($E$2),0)</f>
        <v>#N/A</v>
      </c>
      <c r="M388" s="215" t="e">
        <f>VLOOKUP($A388,EH!$D$3:$K$52,COLUMN(M386)-COLUMN($E$2),0)</f>
        <v>#N/A</v>
      </c>
    </row>
    <row r="389" spans="1:13">
      <c r="A389" t="s">
        <v>510</v>
      </c>
      <c r="C389">
        <v>1</v>
      </c>
      <c r="H389" s="218" t="e">
        <f>VLOOKUP($A389,EH!$D$3:$K$52,COLUMN(H387)-COLUMN($E$2),0)</f>
        <v>#N/A</v>
      </c>
      <c r="I389" t="e">
        <f>VLOOKUP($A389,EH!$D$3:$K$52,COLUMN(I387)-COLUMN($E$2),0)</f>
        <v>#N/A</v>
      </c>
      <c r="J389" s="215" t="e">
        <f>VLOOKUP($A389,EH!$D$3:$K$52,COLUMN(J387)-COLUMN($E$2),0)</f>
        <v>#N/A</v>
      </c>
      <c r="K389" s="214" t="e">
        <f>VLOOKUP($A389,EH!$D$3:$K$52,COLUMN(K387)-COLUMN($E$2),0)</f>
        <v>#N/A</v>
      </c>
      <c r="L389" t="e">
        <f>VLOOKUP($A389,EH!$D$3:$K$52,COLUMN(L387)-COLUMN($E$2),0)</f>
        <v>#N/A</v>
      </c>
      <c r="M389" s="215" t="e">
        <f>VLOOKUP($A389,EH!$D$3:$K$52,COLUMN(M387)-COLUMN($E$2),0)</f>
        <v>#N/A</v>
      </c>
    </row>
    <row r="390" spans="1:13">
      <c r="A390" t="s">
        <v>618</v>
      </c>
      <c r="B390" s="214">
        <v>2</v>
      </c>
      <c r="D390" s="215">
        <v>3</v>
      </c>
      <c r="F390">
        <v>0.5</v>
      </c>
      <c r="H390" s="218" t="e">
        <f>VLOOKUP($A390,EH!$D$3:$K$52,COLUMN(H388)-COLUMN($E$2),0)</f>
        <v>#N/A</v>
      </c>
      <c r="I390" t="e">
        <f>VLOOKUP($A390,EH!$D$3:$K$52,COLUMN(I388)-COLUMN($E$2),0)</f>
        <v>#N/A</v>
      </c>
      <c r="J390" s="215" t="e">
        <f>VLOOKUP($A390,EH!$D$3:$K$52,COLUMN(J388)-COLUMN($E$2),0)</f>
        <v>#N/A</v>
      </c>
      <c r="K390" s="214" t="e">
        <f>VLOOKUP($A390,EH!$D$3:$K$52,COLUMN(K388)-COLUMN($E$2),0)</f>
        <v>#N/A</v>
      </c>
      <c r="L390" t="e">
        <f>VLOOKUP($A390,EH!$D$3:$K$52,COLUMN(L388)-COLUMN($E$2),0)</f>
        <v>#N/A</v>
      </c>
      <c r="M390" s="215" t="e">
        <f>VLOOKUP($A390,EH!$D$3:$K$52,COLUMN(M388)-COLUMN($E$2),0)</f>
        <v>#N/A</v>
      </c>
    </row>
    <row r="391" spans="1:13">
      <c r="A391" t="s">
        <v>622</v>
      </c>
      <c r="B391" s="214">
        <v>5</v>
      </c>
      <c r="D391" s="215">
        <v>2</v>
      </c>
      <c r="H391" s="218" t="e">
        <f>VLOOKUP($A391,EH!$D$3:$K$52,COLUMN(H389)-COLUMN($E$2),0)</f>
        <v>#N/A</v>
      </c>
      <c r="I391" t="e">
        <f>VLOOKUP($A391,EH!$D$3:$K$52,COLUMN(I389)-COLUMN($E$2),0)</f>
        <v>#N/A</v>
      </c>
      <c r="J391" s="215" t="e">
        <f>VLOOKUP($A391,EH!$D$3:$K$52,COLUMN(J389)-COLUMN($E$2),0)</f>
        <v>#N/A</v>
      </c>
      <c r="K391" s="214" t="e">
        <f>VLOOKUP($A391,EH!$D$3:$K$52,COLUMN(K389)-COLUMN($E$2),0)</f>
        <v>#N/A</v>
      </c>
      <c r="L391" t="e">
        <f>VLOOKUP($A391,EH!$D$3:$K$52,COLUMN(L389)-COLUMN($E$2),0)</f>
        <v>#N/A</v>
      </c>
      <c r="M391" s="215" t="e">
        <f>VLOOKUP($A391,EH!$D$3:$K$52,COLUMN(M389)-COLUMN($E$2),0)</f>
        <v>#N/A</v>
      </c>
    </row>
    <row r="392" spans="1:13">
      <c r="A392" t="s">
        <v>1987</v>
      </c>
      <c r="D392" s="215">
        <v>2</v>
      </c>
      <c r="H392" s="218" t="e">
        <f>VLOOKUP($A392,EH!$D$3:$K$52,COLUMN(H390)-COLUMN($E$2),0)</f>
        <v>#N/A</v>
      </c>
      <c r="I392" t="e">
        <f>VLOOKUP($A392,EH!$D$3:$K$52,COLUMN(I390)-COLUMN($E$2),0)</f>
        <v>#N/A</v>
      </c>
      <c r="J392" s="215" t="e">
        <f>VLOOKUP($A392,EH!$D$3:$K$52,COLUMN(J390)-COLUMN($E$2),0)</f>
        <v>#N/A</v>
      </c>
      <c r="K392" s="214" t="e">
        <f>VLOOKUP($A392,EH!$D$3:$K$52,COLUMN(K390)-COLUMN($E$2),0)</f>
        <v>#N/A</v>
      </c>
      <c r="L392" t="e">
        <f>VLOOKUP($A392,EH!$D$3:$K$52,COLUMN(L390)-COLUMN($E$2),0)</f>
        <v>#N/A</v>
      </c>
      <c r="M392" s="215" t="e">
        <f>VLOOKUP($A392,EH!$D$3:$K$52,COLUMN(M390)-COLUMN($E$2),0)</f>
        <v>#N/A</v>
      </c>
    </row>
    <row r="393" spans="1:13">
      <c r="A393" t="s">
        <v>2006</v>
      </c>
      <c r="B393" s="214">
        <v>2.5</v>
      </c>
      <c r="D393" s="215">
        <v>1.5</v>
      </c>
      <c r="F393">
        <v>0.5</v>
      </c>
      <c r="H393" s="218" t="e">
        <f>VLOOKUP($A393,EH!$D$3:$K$52,COLUMN(H391)-COLUMN($E$2),0)</f>
        <v>#N/A</v>
      </c>
      <c r="I393" t="e">
        <f>VLOOKUP($A393,EH!$D$3:$K$52,COLUMN(I391)-COLUMN($E$2),0)</f>
        <v>#N/A</v>
      </c>
      <c r="J393" s="215" t="e">
        <f>VLOOKUP($A393,EH!$D$3:$K$52,COLUMN(J391)-COLUMN($E$2),0)</f>
        <v>#N/A</v>
      </c>
      <c r="K393" s="214" t="e">
        <f>VLOOKUP($A393,EH!$D$3:$K$52,COLUMN(K391)-COLUMN($E$2),0)</f>
        <v>#N/A</v>
      </c>
      <c r="L393" t="e">
        <f>VLOOKUP($A393,EH!$D$3:$K$52,COLUMN(L391)-COLUMN($E$2),0)</f>
        <v>#N/A</v>
      </c>
      <c r="M393" s="215" t="e">
        <f>VLOOKUP($A393,EH!$D$3:$K$52,COLUMN(M391)-COLUMN($E$2),0)</f>
        <v>#N/A</v>
      </c>
    </row>
    <row r="394" spans="1:13">
      <c r="A394" t="s">
        <v>494</v>
      </c>
      <c r="C394">
        <v>2.5</v>
      </c>
      <c r="H394" s="218" t="e">
        <f>VLOOKUP($A394,EH!$D$3:$K$52,COLUMN(H392)-COLUMN($E$2),0)</f>
        <v>#N/A</v>
      </c>
      <c r="I394" t="e">
        <f>VLOOKUP($A394,EH!$D$3:$K$52,COLUMN(I392)-COLUMN($E$2),0)</f>
        <v>#N/A</v>
      </c>
      <c r="J394" s="215" t="e">
        <f>VLOOKUP($A394,EH!$D$3:$K$52,COLUMN(J392)-COLUMN($E$2),0)</f>
        <v>#N/A</v>
      </c>
      <c r="K394" s="214" t="e">
        <f>VLOOKUP($A394,EH!$D$3:$K$52,COLUMN(K392)-COLUMN($E$2),0)</f>
        <v>#N/A</v>
      </c>
      <c r="L394" t="e">
        <f>VLOOKUP($A394,EH!$D$3:$K$52,COLUMN(L392)-COLUMN($E$2),0)</f>
        <v>#N/A</v>
      </c>
      <c r="M394" s="215" t="e">
        <f>VLOOKUP($A394,EH!$D$3:$K$52,COLUMN(M392)-COLUMN($E$2),0)</f>
        <v>#N/A</v>
      </c>
    </row>
    <row r="395" spans="1:13">
      <c r="A395" t="s">
        <v>581</v>
      </c>
      <c r="B395" s="214">
        <v>2</v>
      </c>
      <c r="D395" s="215">
        <v>0.75</v>
      </c>
      <c r="H395" s="218" t="e">
        <f>VLOOKUP($A395,EH!$D$3:$K$52,COLUMN(H393)-COLUMN($E$2),0)</f>
        <v>#N/A</v>
      </c>
      <c r="I395" t="e">
        <f>VLOOKUP($A395,EH!$D$3:$K$52,COLUMN(I393)-COLUMN($E$2),0)</f>
        <v>#N/A</v>
      </c>
      <c r="J395" s="215" t="e">
        <f>VLOOKUP($A395,EH!$D$3:$K$52,COLUMN(J393)-COLUMN($E$2),0)</f>
        <v>#N/A</v>
      </c>
      <c r="K395" s="214" t="e">
        <f>VLOOKUP($A395,EH!$D$3:$K$52,COLUMN(K393)-COLUMN($E$2),0)</f>
        <v>#N/A</v>
      </c>
      <c r="L395" t="e">
        <f>VLOOKUP($A395,EH!$D$3:$K$52,COLUMN(L393)-COLUMN($E$2),0)</f>
        <v>#N/A</v>
      </c>
      <c r="M395" s="215" t="e">
        <f>VLOOKUP($A395,EH!$D$3:$K$52,COLUMN(M393)-COLUMN($E$2),0)</f>
        <v>#N/A</v>
      </c>
    </row>
    <row r="396" spans="1:13">
      <c r="A396" t="s">
        <v>454</v>
      </c>
      <c r="C396">
        <v>2</v>
      </c>
      <c r="D396" s="215">
        <v>0.5</v>
      </c>
      <c r="H396" s="218" t="e">
        <f>VLOOKUP($A396,EH!$D$3:$K$52,COLUMN(H394)-COLUMN($E$2),0)</f>
        <v>#N/A</v>
      </c>
      <c r="I396" t="e">
        <f>VLOOKUP($A396,EH!$D$3:$K$52,COLUMN(I394)-COLUMN($E$2),0)</f>
        <v>#N/A</v>
      </c>
      <c r="J396" s="215" t="e">
        <f>VLOOKUP($A396,EH!$D$3:$K$52,COLUMN(J394)-COLUMN($E$2),0)</f>
        <v>#N/A</v>
      </c>
      <c r="K396" s="214" t="e">
        <f>VLOOKUP($A396,EH!$D$3:$K$52,COLUMN(K394)-COLUMN($E$2),0)</f>
        <v>#N/A</v>
      </c>
      <c r="L396" t="e">
        <f>VLOOKUP($A396,EH!$D$3:$K$52,COLUMN(L394)-COLUMN($E$2),0)</f>
        <v>#N/A</v>
      </c>
      <c r="M396" s="215" t="e">
        <f>VLOOKUP($A396,EH!$D$3:$K$52,COLUMN(M394)-COLUMN($E$2),0)</f>
        <v>#N/A</v>
      </c>
    </row>
    <row r="397" spans="1:13">
      <c r="A397" t="s">
        <v>453</v>
      </c>
      <c r="C397">
        <v>1</v>
      </c>
      <c r="H397" s="218" t="e">
        <f>VLOOKUP($A397,EH!$D$3:$K$52,COLUMN(H395)-COLUMN($E$2),0)</f>
        <v>#N/A</v>
      </c>
      <c r="I397" t="e">
        <f>VLOOKUP($A397,EH!$D$3:$K$52,COLUMN(I395)-COLUMN($E$2),0)</f>
        <v>#N/A</v>
      </c>
      <c r="J397" s="215" t="e">
        <f>VLOOKUP($A397,EH!$D$3:$K$52,COLUMN(J395)-COLUMN($E$2),0)</f>
        <v>#N/A</v>
      </c>
      <c r="K397" s="214" t="e">
        <f>VLOOKUP($A397,EH!$D$3:$K$52,COLUMN(K395)-COLUMN($E$2),0)</f>
        <v>#N/A</v>
      </c>
      <c r="L397" t="e">
        <f>VLOOKUP($A397,EH!$D$3:$K$52,COLUMN(L395)-COLUMN($E$2),0)</f>
        <v>#N/A</v>
      </c>
      <c r="M397" s="215" t="e">
        <f>VLOOKUP($A397,EH!$D$3:$K$52,COLUMN(M395)-COLUMN($E$2),0)</f>
        <v>#N/A</v>
      </c>
    </row>
    <row r="398" spans="1:13">
      <c r="A398" t="s">
        <v>2635</v>
      </c>
      <c r="C398">
        <v>0.25</v>
      </c>
      <c r="D398" s="215">
        <v>0.03</v>
      </c>
      <c r="H398" s="218" t="e">
        <f>VLOOKUP($A398,EH!$D$3:$K$52,COLUMN(H396)-COLUMN($E$2),0)</f>
        <v>#N/A</v>
      </c>
      <c r="I398" t="e">
        <f>VLOOKUP($A398,EH!$D$3:$K$52,COLUMN(I396)-COLUMN($E$2),0)</f>
        <v>#N/A</v>
      </c>
      <c r="J398" s="215" t="e">
        <f>VLOOKUP($A398,EH!$D$3:$K$52,COLUMN(J396)-COLUMN($E$2),0)</f>
        <v>#N/A</v>
      </c>
      <c r="K398" s="214" t="e">
        <f>VLOOKUP($A398,EH!$D$3:$K$52,COLUMN(K396)-COLUMN($E$2),0)</f>
        <v>#N/A</v>
      </c>
      <c r="L398" t="e">
        <f>VLOOKUP($A398,EH!$D$3:$K$52,COLUMN(L396)-COLUMN($E$2),0)</f>
        <v>#N/A</v>
      </c>
      <c r="M398" s="215" t="e">
        <f>VLOOKUP($A398,EH!$D$3:$K$52,COLUMN(M396)-COLUMN($E$2),0)</f>
        <v>#N/A</v>
      </c>
    </row>
    <row r="399" spans="1:13">
      <c r="A399" t="s">
        <v>570</v>
      </c>
      <c r="C399">
        <v>1.5</v>
      </c>
      <c r="D399" s="215">
        <v>0.25</v>
      </c>
      <c r="H399" s="218" t="e">
        <f>VLOOKUP($A399,EH!$D$3:$K$52,COLUMN(H397)-COLUMN($E$2),0)</f>
        <v>#N/A</v>
      </c>
      <c r="I399" t="e">
        <f>VLOOKUP($A399,EH!$D$3:$K$52,COLUMN(I397)-COLUMN($E$2),0)</f>
        <v>#N/A</v>
      </c>
      <c r="J399" s="215" t="e">
        <f>VLOOKUP($A399,EH!$D$3:$K$52,COLUMN(J397)-COLUMN($E$2),0)</f>
        <v>#N/A</v>
      </c>
      <c r="K399" s="214" t="e">
        <f>VLOOKUP($A399,EH!$D$3:$K$52,COLUMN(K397)-COLUMN($E$2),0)</f>
        <v>#N/A</v>
      </c>
      <c r="L399" t="e">
        <f>VLOOKUP($A399,EH!$D$3:$K$52,COLUMN(L397)-COLUMN($E$2),0)</f>
        <v>#N/A</v>
      </c>
      <c r="M399" s="215" t="e">
        <f>VLOOKUP($A399,EH!$D$3:$K$52,COLUMN(M397)-COLUMN($E$2),0)</f>
        <v>#N/A</v>
      </c>
    </row>
    <row r="400" spans="1:13">
      <c r="A400" t="s">
        <v>749</v>
      </c>
      <c r="C400">
        <v>1</v>
      </c>
      <c r="H400" s="218" t="e">
        <f>VLOOKUP($A400,EH!$D$3:$K$52,COLUMN(H398)-COLUMN($E$2),0)</f>
        <v>#N/A</v>
      </c>
      <c r="I400" t="e">
        <f>VLOOKUP($A400,EH!$D$3:$K$52,COLUMN(I398)-COLUMN($E$2),0)</f>
        <v>#N/A</v>
      </c>
      <c r="J400" s="215" t="e">
        <f>VLOOKUP($A400,EH!$D$3:$K$52,COLUMN(J398)-COLUMN($E$2),0)</f>
        <v>#N/A</v>
      </c>
      <c r="K400" s="214" t="e">
        <f>VLOOKUP($A400,EH!$D$3:$K$52,COLUMN(K398)-COLUMN($E$2),0)</f>
        <v>#N/A</v>
      </c>
      <c r="L400" t="e">
        <f>VLOOKUP($A400,EH!$D$3:$K$52,COLUMN(L398)-COLUMN($E$2),0)</f>
        <v>#N/A</v>
      </c>
      <c r="M400" s="215" t="e">
        <f>VLOOKUP($A400,EH!$D$3:$K$52,COLUMN(M398)-COLUMN($E$2),0)</f>
        <v>#N/A</v>
      </c>
    </row>
    <row r="401" spans="1:13">
      <c r="A401" t="s">
        <v>750</v>
      </c>
      <c r="C401">
        <v>1</v>
      </c>
      <c r="H401" s="218" t="e">
        <f>VLOOKUP($A401,EH!$D$3:$K$52,COLUMN(H399)-COLUMN($E$2),0)</f>
        <v>#N/A</v>
      </c>
      <c r="I401" t="e">
        <f>VLOOKUP($A401,EH!$D$3:$K$52,COLUMN(I399)-COLUMN($E$2),0)</f>
        <v>#N/A</v>
      </c>
      <c r="J401" s="215" t="e">
        <f>VLOOKUP($A401,EH!$D$3:$K$52,COLUMN(J399)-COLUMN($E$2),0)</f>
        <v>#N/A</v>
      </c>
      <c r="K401" s="214" t="e">
        <f>VLOOKUP($A401,EH!$D$3:$K$52,COLUMN(K399)-COLUMN($E$2),0)</f>
        <v>#N/A</v>
      </c>
      <c r="L401" t="e">
        <f>VLOOKUP($A401,EH!$D$3:$K$52,COLUMN(L399)-COLUMN($E$2),0)</f>
        <v>#N/A</v>
      </c>
      <c r="M401" s="215" t="e">
        <f>VLOOKUP($A401,EH!$D$3:$K$52,COLUMN(M399)-COLUMN($E$2),0)</f>
        <v>#N/A</v>
      </c>
    </row>
    <row r="402" spans="1:13">
      <c r="A402" t="s">
        <v>753</v>
      </c>
      <c r="C402">
        <v>2.5</v>
      </c>
      <c r="D402" s="215">
        <v>0.5</v>
      </c>
      <c r="H402" s="218" t="e">
        <f>VLOOKUP($A402,EH!$D$3:$K$52,COLUMN(H400)-COLUMN($E$2),0)</f>
        <v>#N/A</v>
      </c>
      <c r="I402" t="e">
        <f>VLOOKUP($A402,EH!$D$3:$K$52,COLUMN(I400)-COLUMN($E$2),0)</f>
        <v>#N/A</v>
      </c>
      <c r="J402" s="215" t="e">
        <f>VLOOKUP($A402,EH!$D$3:$K$52,COLUMN(J400)-COLUMN($E$2),0)</f>
        <v>#N/A</v>
      </c>
      <c r="K402" s="214" t="e">
        <f>VLOOKUP($A402,EH!$D$3:$K$52,COLUMN(K400)-COLUMN($E$2),0)</f>
        <v>#N/A</v>
      </c>
      <c r="L402" t="e">
        <f>VLOOKUP($A402,EH!$D$3:$K$52,COLUMN(L400)-COLUMN($E$2),0)</f>
        <v>#N/A</v>
      </c>
      <c r="M402" s="215" t="e">
        <f>VLOOKUP($A402,EH!$D$3:$K$52,COLUMN(M400)-COLUMN($E$2),0)</f>
        <v>#N/A</v>
      </c>
    </row>
    <row r="403" spans="1:13">
      <c r="A403" t="s">
        <v>752</v>
      </c>
      <c r="C403">
        <v>2.5</v>
      </c>
      <c r="D403" s="215">
        <v>0.5</v>
      </c>
      <c r="H403" s="218" t="e">
        <f>VLOOKUP($A403,EH!$D$3:$K$52,COLUMN(H401)-COLUMN($E$2),0)</f>
        <v>#N/A</v>
      </c>
      <c r="I403" t="e">
        <f>VLOOKUP($A403,EH!$D$3:$K$52,COLUMN(I401)-COLUMN($E$2),0)</f>
        <v>#N/A</v>
      </c>
      <c r="J403" s="215" t="e">
        <f>VLOOKUP($A403,EH!$D$3:$K$52,COLUMN(J401)-COLUMN($E$2),0)</f>
        <v>#N/A</v>
      </c>
      <c r="K403" s="214" t="e">
        <f>VLOOKUP($A403,EH!$D$3:$K$52,COLUMN(K401)-COLUMN($E$2),0)</f>
        <v>#N/A</v>
      </c>
      <c r="L403" t="e">
        <f>VLOOKUP($A403,EH!$D$3:$K$52,COLUMN(L401)-COLUMN($E$2),0)</f>
        <v>#N/A</v>
      </c>
      <c r="M403" s="215" t="e">
        <f>VLOOKUP($A403,EH!$D$3:$K$52,COLUMN(M401)-COLUMN($E$2),0)</f>
        <v>#N/A</v>
      </c>
    </row>
    <row r="404" spans="1:13">
      <c r="A404" t="s">
        <v>754</v>
      </c>
      <c r="C404">
        <v>1.75</v>
      </c>
      <c r="D404" s="215">
        <v>0.5</v>
      </c>
      <c r="H404" s="218" t="e">
        <f>VLOOKUP($A404,EH!$D$3:$K$52,COLUMN(H402)-COLUMN($E$2),0)</f>
        <v>#N/A</v>
      </c>
      <c r="I404" t="e">
        <f>VLOOKUP($A404,EH!$D$3:$K$52,COLUMN(I402)-COLUMN($E$2),0)</f>
        <v>#N/A</v>
      </c>
      <c r="J404" s="215" t="e">
        <f>VLOOKUP($A404,EH!$D$3:$K$52,COLUMN(J402)-COLUMN($E$2),0)</f>
        <v>#N/A</v>
      </c>
      <c r="K404" s="214" t="e">
        <f>VLOOKUP($A404,EH!$D$3:$K$52,COLUMN(K402)-COLUMN($E$2),0)</f>
        <v>#N/A</v>
      </c>
      <c r="L404" t="e">
        <f>VLOOKUP($A404,EH!$D$3:$K$52,COLUMN(L402)-COLUMN($E$2),0)</f>
        <v>#N/A</v>
      </c>
      <c r="M404" s="215" t="e">
        <f>VLOOKUP($A404,EH!$D$3:$K$52,COLUMN(M402)-COLUMN($E$2),0)</f>
        <v>#N/A</v>
      </c>
    </row>
    <row r="405" spans="1:13">
      <c r="A405" t="s">
        <v>466</v>
      </c>
      <c r="C405">
        <v>1</v>
      </c>
      <c r="D405" s="215">
        <v>0.5</v>
      </c>
      <c r="H405" s="218" t="e">
        <f>VLOOKUP($A405,EH!$D$3:$K$52,COLUMN(H403)-COLUMN($E$2),0)</f>
        <v>#N/A</v>
      </c>
      <c r="I405" t="e">
        <f>VLOOKUP($A405,EH!$D$3:$K$52,COLUMN(I403)-COLUMN($E$2),0)</f>
        <v>#N/A</v>
      </c>
      <c r="J405" s="215" t="e">
        <f>VLOOKUP($A405,EH!$D$3:$K$52,COLUMN(J403)-COLUMN($E$2),0)</f>
        <v>#N/A</v>
      </c>
      <c r="K405" s="214" t="e">
        <f>VLOOKUP($A405,EH!$D$3:$K$52,COLUMN(K403)-COLUMN($E$2),0)</f>
        <v>#N/A</v>
      </c>
      <c r="L405" t="e">
        <f>VLOOKUP($A405,EH!$D$3:$K$52,COLUMN(L403)-COLUMN($E$2),0)</f>
        <v>#N/A</v>
      </c>
      <c r="M405" s="215" t="e">
        <f>VLOOKUP($A405,EH!$D$3:$K$52,COLUMN(M403)-COLUMN($E$2),0)</f>
        <v>#N/A</v>
      </c>
    </row>
    <row r="406" spans="1:13">
      <c r="A406" t="s">
        <v>756</v>
      </c>
      <c r="C406">
        <v>1.5</v>
      </c>
      <c r="H406" s="218" t="e">
        <f>VLOOKUP($A406,EH!$D$3:$K$52,COLUMN(H404)-COLUMN($E$2),0)</f>
        <v>#N/A</v>
      </c>
      <c r="I406" t="e">
        <f>VLOOKUP($A406,EH!$D$3:$K$52,COLUMN(I404)-COLUMN($E$2),0)</f>
        <v>#N/A</v>
      </c>
      <c r="J406" s="215" t="e">
        <f>VLOOKUP($A406,EH!$D$3:$K$52,COLUMN(J404)-COLUMN($E$2),0)</f>
        <v>#N/A</v>
      </c>
      <c r="K406" s="214" t="e">
        <f>VLOOKUP($A406,EH!$D$3:$K$52,COLUMN(K404)-COLUMN($E$2),0)</f>
        <v>#N/A</v>
      </c>
      <c r="L406" t="e">
        <f>VLOOKUP($A406,EH!$D$3:$K$52,COLUMN(L404)-COLUMN($E$2),0)</f>
        <v>#N/A</v>
      </c>
      <c r="M406" s="215" t="e">
        <f>VLOOKUP($A406,EH!$D$3:$K$52,COLUMN(M404)-COLUMN($E$2),0)</f>
        <v>#N/A</v>
      </c>
    </row>
    <row r="407" spans="1:13">
      <c r="A407" t="s">
        <v>757</v>
      </c>
      <c r="C407">
        <v>2</v>
      </c>
      <c r="H407" s="218" t="e">
        <f>VLOOKUP($A407,EH!$D$3:$K$52,COLUMN(H405)-COLUMN($E$2),0)</f>
        <v>#N/A</v>
      </c>
      <c r="I407" t="e">
        <f>VLOOKUP($A407,EH!$D$3:$K$52,COLUMN(I405)-COLUMN($E$2),0)</f>
        <v>#N/A</v>
      </c>
      <c r="J407" s="215" t="e">
        <f>VLOOKUP($A407,EH!$D$3:$K$52,COLUMN(J405)-COLUMN($E$2),0)</f>
        <v>#N/A</v>
      </c>
      <c r="K407" s="214" t="e">
        <f>VLOOKUP($A407,EH!$D$3:$K$52,COLUMN(K405)-COLUMN($E$2),0)</f>
        <v>#N/A</v>
      </c>
      <c r="L407" t="e">
        <f>VLOOKUP($A407,EH!$D$3:$K$52,COLUMN(L405)-COLUMN($E$2),0)</f>
        <v>#N/A</v>
      </c>
      <c r="M407" s="215" t="e">
        <f>VLOOKUP($A407,EH!$D$3:$K$52,COLUMN(M405)-COLUMN($E$2),0)</f>
        <v>#N/A</v>
      </c>
    </row>
    <row r="408" spans="1:13">
      <c r="A408" t="s">
        <v>512</v>
      </c>
      <c r="C408">
        <v>3</v>
      </c>
      <c r="H408" s="218" t="e">
        <f>VLOOKUP($A408,EH!$D$3:$K$52,COLUMN(H406)-COLUMN($E$2),0)</f>
        <v>#N/A</v>
      </c>
      <c r="I408" t="e">
        <f>VLOOKUP($A408,EH!$D$3:$K$52,COLUMN(I406)-COLUMN($E$2),0)</f>
        <v>#N/A</v>
      </c>
      <c r="J408" s="215" t="e">
        <f>VLOOKUP($A408,EH!$D$3:$K$52,COLUMN(J406)-COLUMN($E$2),0)</f>
        <v>#N/A</v>
      </c>
      <c r="K408" s="214" t="e">
        <f>VLOOKUP($A408,EH!$D$3:$K$52,COLUMN(K406)-COLUMN($E$2),0)</f>
        <v>#N/A</v>
      </c>
      <c r="L408" t="e">
        <f>VLOOKUP($A408,EH!$D$3:$K$52,COLUMN(L406)-COLUMN($E$2),0)</f>
        <v>#N/A</v>
      </c>
      <c r="M408" s="215" t="e">
        <f>VLOOKUP($A408,EH!$D$3:$K$52,COLUMN(M406)-COLUMN($E$2),0)</f>
        <v>#N/A</v>
      </c>
    </row>
    <row r="409" spans="1:13">
      <c r="A409" t="s">
        <v>508</v>
      </c>
      <c r="C409">
        <v>1.5</v>
      </c>
      <c r="H409" s="218" t="e">
        <f>VLOOKUP($A409,EH!$D$3:$K$52,COLUMN(H407)-COLUMN($E$2),0)</f>
        <v>#N/A</v>
      </c>
      <c r="I409" t="e">
        <f>VLOOKUP($A409,EH!$D$3:$K$52,COLUMN(I407)-COLUMN($E$2),0)</f>
        <v>#N/A</v>
      </c>
      <c r="J409" s="215" t="e">
        <f>VLOOKUP($A409,EH!$D$3:$K$52,COLUMN(J407)-COLUMN($E$2),0)</f>
        <v>#N/A</v>
      </c>
      <c r="K409" s="214" t="e">
        <f>VLOOKUP($A409,EH!$D$3:$K$52,COLUMN(K407)-COLUMN($E$2),0)</f>
        <v>#N/A</v>
      </c>
      <c r="L409" t="e">
        <f>VLOOKUP($A409,EH!$D$3:$K$52,COLUMN(L407)-COLUMN($E$2),0)</f>
        <v>#N/A</v>
      </c>
      <c r="M409" s="215" t="e">
        <f>VLOOKUP($A409,EH!$D$3:$K$52,COLUMN(M407)-COLUMN($E$2),0)</f>
        <v>#N/A</v>
      </c>
    </row>
    <row r="410" spans="1:13">
      <c r="A410" t="s">
        <v>511</v>
      </c>
      <c r="C410">
        <v>1</v>
      </c>
      <c r="H410" s="218" t="e">
        <f>VLOOKUP($A410,EH!$D$3:$K$52,COLUMN(H408)-COLUMN($E$2),0)</f>
        <v>#N/A</v>
      </c>
      <c r="I410" t="e">
        <f>VLOOKUP($A410,EH!$D$3:$K$52,COLUMN(I408)-COLUMN($E$2),0)</f>
        <v>#N/A</v>
      </c>
      <c r="J410" s="215" t="e">
        <f>VLOOKUP($A410,EH!$D$3:$K$52,COLUMN(J408)-COLUMN($E$2),0)</f>
        <v>#N/A</v>
      </c>
      <c r="K410" s="214" t="e">
        <f>VLOOKUP($A410,EH!$D$3:$K$52,COLUMN(K408)-COLUMN($E$2),0)</f>
        <v>#N/A</v>
      </c>
      <c r="L410" t="e">
        <f>VLOOKUP($A410,EH!$D$3:$K$52,COLUMN(L408)-COLUMN($E$2),0)</f>
        <v>#N/A</v>
      </c>
      <c r="M410" s="215" t="e">
        <f>VLOOKUP($A410,EH!$D$3:$K$52,COLUMN(M408)-COLUMN($E$2),0)</f>
        <v>#N/A</v>
      </c>
    </row>
    <row r="411" spans="1:13">
      <c r="A411" t="s">
        <v>666</v>
      </c>
      <c r="C411">
        <v>8.5</v>
      </c>
      <c r="D411" s="215">
        <v>0.5</v>
      </c>
      <c r="H411" s="218" t="e">
        <f>VLOOKUP($A411,EH!$D$3:$K$52,COLUMN(H409)-COLUMN($E$2),0)</f>
        <v>#N/A</v>
      </c>
      <c r="I411" t="e">
        <f>VLOOKUP($A411,EH!$D$3:$K$52,COLUMN(I409)-COLUMN($E$2),0)</f>
        <v>#N/A</v>
      </c>
      <c r="J411" s="215" t="e">
        <f>VLOOKUP($A411,EH!$D$3:$K$52,COLUMN(J409)-COLUMN($E$2),0)</f>
        <v>#N/A</v>
      </c>
      <c r="K411" s="214" t="e">
        <f>VLOOKUP($A411,EH!$D$3:$K$52,COLUMN(K409)-COLUMN($E$2),0)</f>
        <v>#N/A</v>
      </c>
      <c r="L411" t="e">
        <f>VLOOKUP($A411,EH!$D$3:$K$52,COLUMN(L409)-COLUMN($E$2),0)</f>
        <v>#N/A</v>
      </c>
      <c r="M411" s="215" t="e">
        <f>VLOOKUP($A411,EH!$D$3:$K$52,COLUMN(M409)-COLUMN($E$2),0)</f>
        <v>#N/A</v>
      </c>
    </row>
    <row r="412" spans="1:13">
      <c r="A412" t="s">
        <v>423</v>
      </c>
      <c r="C412">
        <v>1.5</v>
      </c>
      <c r="D412" s="215">
        <v>0.5</v>
      </c>
      <c r="H412" s="218" t="e">
        <f>VLOOKUP($A412,EH!$D$3:$K$52,COLUMN(H410)-COLUMN($E$2),0)</f>
        <v>#N/A</v>
      </c>
      <c r="I412" t="e">
        <f>VLOOKUP($A412,EH!$D$3:$K$52,COLUMN(I410)-COLUMN($E$2),0)</f>
        <v>#N/A</v>
      </c>
      <c r="J412" s="215" t="e">
        <f>VLOOKUP($A412,EH!$D$3:$K$52,COLUMN(J410)-COLUMN($E$2),0)</f>
        <v>#N/A</v>
      </c>
      <c r="K412" s="214" t="e">
        <f>VLOOKUP($A412,EH!$D$3:$K$52,COLUMN(K410)-COLUMN($E$2),0)</f>
        <v>#N/A</v>
      </c>
      <c r="L412" t="e">
        <f>VLOOKUP($A412,EH!$D$3:$K$52,COLUMN(L410)-COLUMN($E$2),0)</f>
        <v>#N/A</v>
      </c>
      <c r="M412" s="215" t="e">
        <f>VLOOKUP($A412,EH!$D$3:$K$52,COLUMN(M410)-COLUMN($E$2),0)</f>
        <v>#N/A</v>
      </c>
    </row>
    <row r="413" spans="1:13">
      <c r="A413" t="s">
        <v>540</v>
      </c>
      <c r="C413">
        <v>6</v>
      </c>
      <c r="D413" s="215">
        <v>1.5</v>
      </c>
      <c r="H413" s="218" t="e">
        <f>VLOOKUP($A413,EH!$D$3:$K$52,COLUMN(H411)-COLUMN($E$2),0)</f>
        <v>#N/A</v>
      </c>
      <c r="I413" t="e">
        <f>VLOOKUP($A413,EH!$D$3:$K$52,COLUMN(I411)-COLUMN($E$2),0)</f>
        <v>#N/A</v>
      </c>
      <c r="J413" s="215" t="e">
        <f>VLOOKUP($A413,EH!$D$3:$K$52,COLUMN(J411)-COLUMN($E$2),0)</f>
        <v>#N/A</v>
      </c>
      <c r="K413" s="214" t="e">
        <f>VLOOKUP($A413,EH!$D$3:$K$52,COLUMN(K411)-COLUMN($E$2),0)</f>
        <v>#N/A</v>
      </c>
      <c r="L413" t="e">
        <f>VLOOKUP($A413,EH!$D$3:$K$52,COLUMN(L411)-COLUMN($E$2),0)</f>
        <v>#N/A</v>
      </c>
      <c r="M413" s="215" t="e">
        <f>VLOOKUP($A413,EH!$D$3:$K$52,COLUMN(M411)-COLUMN($E$2),0)</f>
        <v>#N/A</v>
      </c>
    </row>
    <row r="414" spans="1:13">
      <c r="A414" t="s">
        <v>537</v>
      </c>
      <c r="C414">
        <v>3.5</v>
      </c>
      <c r="D414" s="215">
        <v>1</v>
      </c>
      <c r="H414" s="218" t="e">
        <f>VLOOKUP($A414,EH!$D$3:$K$52,COLUMN(H412)-COLUMN($E$2),0)</f>
        <v>#N/A</v>
      </c>
      <c r="I414" t="e">
        <f>VLOOKUP($A414,EH!$D$3:$K$52,COLUMN(I412)-COLUMN($E$2),0)</f>
        <v>#N/A</v>
      </c>
      <c r="J414" s="215" t="e">
        <f>VLOOKUP($A414,EH!$D$3:$K$52,COLUMN(J412)-COLUMN($E$2),0)</f>
        <v>#N/A</v>
      </c>
      <c r="K414" s="214" t="e">
        <f>VLOOKUP($A414,EH!$D$3:$K$52,COLUMN(K412)-COLUMN($E$2),0)</f>
        <v>#N/A</v>
      </c>
      <c r="L414" t="e">
        <f>VLOOKUP($A414,EH!$D$3:$K$52,COLUMN(L412)-COLUMN($E$2),0)</f>
        <v>#N/A</v>
      </c>
      <c r="M414" s="215" t="e">
        <f>VLOOKUP($A414,EH!$D$3:$K$52,COLUMN(M412)-COLUMN($E$2),0)</f>
        <v>#N/A</v>
      </c>
    </row>
    <row r="415" spans="1:13">
      <c r="A415" t="s">
        <v>2644</v>
      </c>
      <c r="C415">
        <v>5</v>
      </c>
      <c r="D415" s="215">
        <v>1</v>
      </c>
      <c r="H415" s="218" t="e">
        <f>VLOOKUP($A415,EH!$D$3:$K$52,COLUMN(H413)-COLUMN($E$2),0)</f>
        <v>#N/A</v>
      </c>
      <c r="I415" t="e">
        <f>VLOOKUP($A415,EH!$D$3:$K$52,COLUMN(I413)-COLUMN($E$2),0)</f>
        <v>#N/A</v>
      </c>
      <c r="J415" s="215" t="e">
        <f>VLOOKUP($A415,EH!$D$3:$K$52,COLUMN(J413)-COLUMN($E$2),0)</f>
        <v>#N/A</v>
      </c>
      <c r="K415" s="214" t="e">
        <f>VLOOKUP($A415,EH!$D$3:$K$52,COLUMN(K413)-COLUMN($E$2),0)</f>
        <v>#N/A</v>
      </c>
      <c r="L415" t="e">
        <f>VLOOKUP($A415,EH!$D$3:$K$52,COLUMN(L413)-COLUMN($E$2),0)</f>
        <v>#N/A</v>
      </c>
      <c r="M415" s="215" t="e">
        <f>VLOOKUP($A415,EH!$D$3:$K$52,COLUMN(M413)-COLUMN($E$2),0)</f>
        <v>#N/A</v>
      </c>
    </row>
    <row r="416" spans="1:13">
      <c r="A416" t="s">
        <v>539</v>
      </c>
      <c r="C416">
        <v>5.5</v>
      </c>
      <c r="D416" s="215">
        <v>2</v>
      </c>
      <c r="H416" s="218" t="e">
        <f>VLOOKUP($A416,EH!$D$3:$K$52,COLUMN(H414)-COLUMN($E$2),0)</f>
        <v>#N/A</v>
      </c>
      <c r="I416" t="e">
        <f>VLOOKUP($A416,EH!$D$3:$K$52,COLUMN(I414)-COLUMN($E$2),0)</f>
        <v>#N/A</v>
      </c>
      <c r="J416" s="215" t="e">
        <f>VLOOKUP($A416,EH!$D$3:$K$52,COLUMN(J414)-COLUMN($E$2),0)</f>
        <v>#N/A</v>
      </c>
      <c r="K416" s="214" t="e">
        <f>VLOOKUP($A416,EH!$D$3:$K$52,COLUMN(K414)-COLUMN($E$2),0)</f>
        <v>#N/A</v>
      </c>
      <c r="L416" t="e">
        <f>VLOOKUP($A416,EH!$D$3:$K$52,COLUMN(L414)-COLUMN($E$2),0)</f>
        <v>#N/A</v>
      </c>
      <c r="M416" s="215" t="e">
        <f>VLOOKUP($A416,EH!$D$3:$K$52,COLUMN(M414)-COLUMN($E$2),0)</f>
        <v>#N/A</v>
      </c>
    </row>
    <row r="417" spans="1:13">
      <c r="A417" t="s">
        <v>783</v>
      </c>
      <c r="C417">
        <v>3</v>
      </c>
      <c r="D417" s="215">
        <v>0.75</v>
      </c>
      <c r="F417">
        <v>1.25</v>
      </c>
      <c r="H417" s="218" t="e">
        <f>VLOOKUP($A417,EH!$D$3:$K$52,COLUMN(H415)-COLUMN($E$2),0)</f>
        <v>#N/A</v>
      </c>
      <c r="I417" t="e">
        <f>VLOOKUP($A417,EH!$D$3:$K$52,COLUMN(I415)-COLUMN($E$2),0)</f>
        <v>#N/A</v>
      </c>
      <c r="J417" s="215" t="e">
        <f>VLOOKUP($A417,EH!$D$3:$K$52,COLUMN(J415)-COLUMN($E$2),0)</f>
        <v>#N/A</v>
      </c>
      <c r="K417" s="214" t="e">
        <f>VLOOKUP($A417,EH!$D$3:$K$52,COLUMN(K415)-COLUMN($E$2),0)</f>
        <v>#N/A</v>
      </c>
      <c r="L417" t="e">
        <f>VLOOKUP($A417,EH!$D$3:$K$52,COLUMN(L415)-COLUMN($E$2),0)</f>
        <v>#N/A</v>
      </c>
      <c r="M417" s="215" t="e">
        <f>VLOOKUP($A417,EH!$D$3:$K$52,COLUMN(M415)-COLUMN($E$2),0)</f>
        <v>#N/A</v>
      </c>
    </row>
    <row r="418" spans="1:13">
      <c r="A418" t="s">
        <v>1634</v>
      </c>
      <c r="C418">
        <v>2.75</v>
      </c>
      <c r="D418" s="215">
        <v>0.76</v>
      </c>
      <c r="F418">
        <v>0.55000000000000004</v>
      </c>
      <c r="H418" s="218" t="e">
        <f>VLOOKUP($A418,EH!$D$3:$K$52,COLUMN(H416)-COLUMN($E$2),0)</f>
        <v>#N/A</v>
      </c>
      <c r="I418" t="e">
        <f>VLOOKUP($A418,EH!$D$3:$K$52,COLUMN(I416)-COLUMN($E$2),0)</f>
        <v>#N/A</v>
      </c>
      <c r="J418" s="215" t="e">
        <f>VLOOKUP($A418,EH!$D$3:$K$52,COLUMN(J416)-COLUMN($E$2),0)</f>
        <v>#N/A</v>
      </c>
      <c r="K418" s="214" t="e">
        <f>VLOOKUP($A418,EH!$D$3:$K$52,COLUMN(K416)-COLUMN($E$2),0)</f>
        <v>#N/A</v>
      </c>
      <c r="L418" t="e">
        <f>VLOOKUP($A418,EH!$D$3:$K$52,COLUMN(L416)-COLUMN($E$2),0)</f>
        <v>#N/A</v>
      </c>
      <c r="M418" s="215" t="e">
        <f>VLOOKUP($A418,EH!$D$3:$K$52,COLUMN(M416)-COLUMN($E$2),0)</f>
        <v>#N/A</v>
      </c>
    </row>
    <row r="419" spans="1:13">
      <c r="A419" t="s">
        <v>1853</v>
      </c>
      <c r="C419">
        <v>3.75</v>
      </c>
      <c r="D419" s="215">
        <v>0.75</v>
      </c>
      <c r="F419">
        <v>0.55000000000000004</v>
      </c>
      <c r="H419" s="218" t="e">
        <f>VLOOKUP($A419,EH!$D$3:$K$52,COLUMN(H417)-COLUMN($E$2),0)</f>
        <v>#N/A</v>
      </c>
      <c r="I419" t="e">
        <f>VLOOKUP($A419,EH!$D$3:$K$52,COLUMN(I417)-COLUMN($E$2),0)</f>
        <v>#N/A</v>
      </c>
      <c r="J419" s="215" t="e">
        <f>VLOOKUP($A419,EH!$D$3:$K$52,COLUMN(J417)-COLUMN($E$2),0)</f>
        <v>#N/A</v>
      </c>
      <c r="K419" s="214" t="e">
        <f>VLOOKUP($A419,EH!$D$3:$K$52,COLUMN(K417)-COLUMN($E$2),0)</f>
        <v>#N/A</v>
      </c>
      <c r="L419" t="e">
        <f>VLOOKUP($A419,EH!$D$3:$K$52,COLUMN(L417)-COLUMN($E$2),0)</f>
        <v>#N/A</v>
      </c>
      <c r="M419" s="215" t="e">
        <f>VLOOKUP($A419,EH!$D$3:$K$52,COLUMN(M417)-COLUMN($E$2),0)</f>
        <v>#N/A</v>
      </c>
    </row>
    <row r="420" spans="1:13">
      <c r="A420" t="s">
        <v>547</v>
      </c>
      <c r="C420">
        <v>3</v>
      </c>
      <c r="D420" s="215">
        <v>1</v>
      </c>
      <c r="H420" s="218" t="e">
        <f>VLOOKUP($A420,EH!$D$3:$K$52,COLUMN(H418)-COLUMN($E$2),0)</f>
        <v>#N/A</v>
      </c>
      <c r="I420" t="e">
        <f>VLOOKUP($A420,EH!$D$3:$K$52,COLUMN(I418)-COLUMN($E$2),0)</f>
        <v>#N/A</v>
      </c>
      <c r="J420" s="215" t="e">
        <f>VLOOKUP($A420,EH!$D$3:$K$52,COLUMN(J418)-COLUMN($E$2),0)</f>
        <v>#N/A</v>
      </c>
      <c r="K420" s="214" t="e">
        <f>VLOOKUP($A420,EH!$D$3:$K$52,COLUMN(K418)-COLUMN($E$2),0)</f>
        <v>#N/A</v>
      </c>
      <c r="L420" t="e">
        <f>VLOOKUP($A420,EH!$D$3:$K$52,COLUMN(L418)-COLUMN($E$2),0)</f>
        <v>#N/A</v>
      </c>
      <c r="M420" s="215" t="e">
        <f>VLOOKUP($A420,EH!$D$3:$K$52,COLUMN(M418)-COLUMN($E$2),0)</f>
        <v>#N/A</v>
      </c>
    </row>
    <row r="421" spans="1:13">
      <c r="A421" t="s">
        <v>548</v>
      </c>
      <c r="C421">
        <v>3</v>
      </c>
      <c r="D421" s="215">
        <v>1</v>
      </c>
      <c r="H421" s="218" t="e">
        <f>VLOOKUP($A421,EH!$D$3:$K$52,COLUMN(H419)-COLUMN($E$2),0)</f>
        <v>#N/A</v>
      </c>
      <c r="I421" t="e">
        <f>VLOOKUP($A421,EH!$D$3:$K$52,COLUMN(I419)-COLUMN($E$2),0)</f>
        <v>#N/A</v>
      </c>
      <c r="J421" s="215" t="e">
        <f>VLOOKUP($A421,EH!$D$3:$K$52,COLUMN(J419)-COLUMN($E$2),0)</f>
        <v>#N/A</v>
      </c>
      <c r="K421" s="214" t="e">
        <f>VLOOKUP($A421,EH!$D$3:$K$52,COLUMN(K419)-COLUMN($E$2),0)</f>
        <v>#N/A</v>
      </c>
      <c r="L421" t="e">
        <f>VLOOKUP($A421,EH!$D$3:$K$52,COLUMN(L419)-COLUMN($E$2),0)</f>
        <v>#N/A</v>
      </c>
      <c r="M421" s="215" t="e">
        <f>VLOOKUP($A421,EH!$D$3:$K$52,COLUMN(M419)-COLUMN($E$2),0)</f>
        <v>#N/A</v>
      </c>
    </row>
    <row r="422" spans="1:13">
      <c r="A422" t="s">
        <v>549</v>
      </c>
      <c r="C422">
        <v>3</v>
      </c>
      <c r="D422" s="215">
        <v>1</v>
      </c>
      <c r="H422" s="218" t="e">
        <f>VLOOKUP($A422,EH!$D$3:$K$52,COLUMN(H420)-COLUMN($E$2),0)</f>
        <v>#N/A</v>
      </c>
      <c r="I422" t="e">
        <f>VLOOKUP($A422,EH!$D$3:$K$52,COLUMN(I420)-COLUMN($E$2),0)</f>
        <v>#N/A</v>
      </c>
      <c r="J422" s="215" t="e">
        <f>VLOOKUP($A422,EH!$D$3:$K$52,COLUMN(J420)-COLUMN($E$2),0)</f>
        <v>#N/A</v>
      </c>
      <c r="K422" s="214" t="e">
        <f>VLOOKUP($A422,EH!$D$3:$K$52,COLUMN(K420)-COLUMN($E$2),0)</f>
        <v>#N/A</v>
      </c>
      <c r="L422" t="e">
        <f>VLOOKUP($A422,EH!$D$3:$K$52,COLUMN(L420)-COLUMN($E$2),0)</f>
        <v>#N/A</v>
      </c>
      <c r="M422" s="215" t="e">
        <f>VLOOKUP($A422,EH!$D$3:$K$52,COLUMN(M420)-COLUMN($E$2),0)</f>
        <v>#N/A</v>
      </c>
    </row>
    <row r="423" spans="1:13">
      <c r="A423" t="s">
        <v>550</v>
      </c>
      <c r="C423">
        <v>3</v>
      </c>
      <c r="D423" s="215">
        <v>1</v>
      </c>
      <c r="H423" s="218" t="e">
        <f>VLOOKUP($A423,EH!$D$3:$K$52,COLUMN(H421)-COLUMN($E$2),0)</f>
        <v>#N/A</v>
      </c>
      <c r="I423" t="e">
        <f>VLOOKUP($A423,EH!$D$3:$K$52,COLUMN(I421)-COLUMN($E$2),0)</f>
        <v>#N/A</v>
      </c>
      <c r="J423" s="215" t="e">
        <f>VLOOKUP($A423,EH!$D$3:$K$52,COLUMN(J421)-COLUMN($E$2),0)</f>
        <v>#N/A</v>
      </c>
      <c r="K423" s="214" t="e">
        <f>VLOOKUP($A423,EH!$D$3:$K$52,COLUMN(K421)-COLUMN($E$2),0)</f>
        <v>#N/A</v>
      </c>
      <c r="L423" t="e">
        <f>VLOOKUP($A423,EH!$D$3:$K$52,COLUMN(L421)-COLUMN($E$2),0)</f>
        <v>#N/A</v>
      </c>
      <c r="M423" s="215" t="e">
        <f>VLOOKUP($A423,EH!$D$3:$K$52,COLUMN(M421)-COLUMN($E$2),0)</f>
        <v>#N/A</v>
      </c>
    </row>
    <row r="424" spans="1:13">
      <c r="A424" t="s">
        <v>551</v>
      </c>
      <c r="C424">
        <v>3</v>
      </c>
      <c r="D424" s="215">
        <v>1</v>
      </c>
      <c r="H424" s="218" t="e">
        <f>VLOOKUP($A424,EH!$D$3:$K$52,COLUMN(H422)-COLUMN($E$2),0)</f>
        <v>#N/A</v>
      </c>
      <c r="I424" t="e">
        <f>VLOOKUP($A424,EH!$D$3:$K$52,COLUMN(I422)-COLUMN($E$2),0)</f>
        <v>#N/A</v>
      </c>
      <c r="J424" s="215" t="e">
        <f>VLOOKUP($A424,EH!$D$3:$K$52,COLUMN(J422)-COLUMN($E$2),0)</f>
        <v>#N/A</v>
      </c>
      <c r="K424" s="214" t="e">
        <f>VLOOKUP($A424,EH!$D$3:$K$52,COLUMN(K422)-COLUMN($E$2),0)</f>
        <v>#N/A</v>
      </c>
      <c r="L424" t="e">
        <f>VLOOKUP($A424,EH!$D$3:$K$52,COLUMN(L422)-COLUMN($E$2),0)</f>
        <v>#N/A</v>
      </c>
      <c r="M424" s="215" t="e">
        <f>VLOOKUP($A424,EH!$D$3:$K$52,COLUMN(M422)-COLUMN($E$2),0)</f>
        <v>#N/A</v>
      </c>
    </row>
    <row r="425" spans="1:13">
      <c r="A425" t="s">
        <v>532</v>
      </c>
      <c r="C425">
        <v>3.5</v>
      </c>
      <c r="D425" s="215">
        <v>2</v>
      </c>
      <c r="H425" s="218" t="e">
        <f>VLOOKUP($A425,EH!$D$3:$K$52,COLUMN(H423)-COLUMN($E$2),0)</f>
        <v>#N/A</v>
      </c>
      <c r="I425" t="e">
        <f>VLOOKUP($A425,EH!$D$3:$K$52,COLUMN(I423)-COLUMN($E$2),0)</f>
        <v>#N/A</v>
      </c>
      <c r="J425" s="215" t="e">
        <f>VLOOKUP($A425,EH!$D$3:$K$52,COLUMN(J423)-COLUMN($E$2),0)</f>
        <v>#N/A</v>
      </c>
      <c r="K425" s="214" t="e">
        <f>VLOOKUP($A425,EH!$D$3:$K$52,COLUMN(K423)-COLUMN($E$2),0)</f>
        <v>#N/A</v>
      </c>
      <c r="L425" t="e">
        <f>VLOOKUP($A425,EH!$D$3:$K$52,COLUMN(L423)-COLUMN($E$2),0)</f>
        <v>#N/A</v>
      </c>
      <c r="M425" s="215" t="e">
        <f>VLOOKUP($A425,EH!$D$3:$K$52,COLUMN(M423)-COLUMN($E$2),0)</f>
        <v>#N/A</v>
      </c>
    </row>
    <row r="426" spans="1:13">
      <c r="A426" t="s">
        <v>1327</v>
      </c>
      <c r="C426">
        <v>3</v>
      </c>
      <c r="D426" s="215">
        <v>1</v>
      </c>
      <c r="H426" s="218" t="e">
        <f>VLOOKUP($A426,EH!$D$3:$K$52,COLUMN(H424)-COLUMN($E$2),0)</f>
        <v>#N/A</v>
      </c>
      <c r="I426" t="e">
        <f>VLOOKUP($A426,EH!$D$3:$K$52,COLUMN(I424)-COLUMN($E$2),0)</f>
        <v>#N/A</v>
      </c>
      <c r="J426" s="215" t="e">
        <f>VLOOKUP($A426,EH!$D$3:$K$52,COLUMN(J424)-COLUMN($E$2),0)</f>
        <v>#N/A</v>
      </c>
      <c r="K426" s="214" t="e">
        <f>VLOOKUP($A426,EH!$D$3:$K$52,COLUMN(K424)-COLUMN($E$2),0)</f>
        <v>#N/A</v>
      </c>
      <c r="L426" t="e">
        <f>VLOOKUP($A426,EH!$D$3:$K$52,COLUMN(L424)-COLUMN($E$2),0)</f>
        <v>#N/A</v>
      </c>
      <c r="M426" s="215" t="e">
        <f>VLOOKUP($A426,EH!$D$3:$K$52,COLUMN(M424)-COLUMN($E$2),0)</f>
        <v>#N/A</v>
      </c>
    </row>
    <row r="427" spans="1:13">
      <c r="A427" t="s">
        <v>1328</v>
      </c>
      <c r="C427">
        <v>2</v>
      </c>
      <c r="D427" s="215">
        <v>1</v>
      </c>
      <c r="H427" s="218" t="e">
        <f>VLOOKUP($A427,EH!$D$3:$K$52,COLUMN(H425)-COLUMN($E$2),0)</f>
        <v>#N/A</v>
      </c>
      <c r="I427" t="e">
        <f>VLOOKUP($A427,EH!$D$3:$K$52,COLUMN(I425)-COLUMN($E$2),0)</f>
        <v>#N/A</v>
      </c>
      <c r="J427" s="215" t="e">
        <f>VLOOKUP($A427,EH!$D$3:$K$52,COLUMN(J425)-COLUMN($E$2),0)</f>
        <v>#N/A</v>
      </c>
      <c r="K427" s="214" t="e">
        <f>VLOOKUP($A427,EH!$D$3:$K$52,COLUMN(K425)-COLUMN($E$2),0)</f>
        <v>#N/A</v>
      </c>
      <c r="L427" t="e">
        <f>VLOOKUP($A427,EH!$D$3:$K$52,COLUMN(L425)-COLUMN($E$2),0)</f>
        <v>#N/A</v>
      </c>
      <c r="M427" s="215" t="e">
        <f>VLOOKUP($A427,EH!$D$3:$K$52,COLUMN(M425)-COLUMN($E$2),0)</f>
        <v>#N/A</v>
      </c>
    </row>
    <row r="428" spans="1:13">
      <c r="A428" t="s">
        <v>1838</v>
      </c>
      <c r="C428">
        <v>2.25</v>
      </c>
      <c r="D428" s="215">
        <v>1</v>
      </c>
      <c r="H428" s="218" t="e">
        <f>VLOOKUP($A428,EH!$D$3:$K$52,COLUMN(H426)-COLUMN($E$2),0)</f>
        <v>#N/A</v>
      </c>
      <c r="I428" t="e">
        <f>VLOOKUP($A428,EH!$D$3:$K$52,COLUMN(I426)-COLUMN($E$2),0)</f>
        <v>#N/A</v>
      </c>
      <c r="J428" s="215" t="e">
        <f>VLOOKUP($A428,EH!$D$3:$K$52,COLUMN(J426)-COLUMN($E$2),0)</f>
        <v>#N/A</v>
      </c>
      <c r="K428" s="214" t="e">
        <f>VLOOKUP($A428,EH!$D$3:$K$52,COLUMN(K426)-COLUMN($E$2),0)</f>
        <v>#N/A</v>
      </c>
      <c r="L428" t="e">
        <f>VLOOKUP($A428,EH!$D$3:$K$52,COLUMN(L426)-COLUMN($E$2),0)</f>
        <v>#N/A</v>
      </c>
      <c r="M428" s="215" t="e">
        <f>VLOOKUP($A428,EH!$D$3:$K$52,COLUMN(M426)-COLUMN($E$2),0)</f>
        <v>#N/A</v>
      </c>
    </row>
    <row r="429" spans="1:13">
      <c r="A429" t="s">
        <v>1916</v>
      </c>
      <c r="C429">
        <v>2</v>
      </c>
      <c r="D429" s="215">
        <v>0.5</v>
      </c>
      <c r="H429" s="218" t="e">
        <f>VLOOKUP($A429,EH!$D$3:$K$52,COLUMN(H427)-COLUMN($E$2),0)</f>
        <v>#N/A</v>
      </c>
      <c r="I429" t="e">
        <f>VLOOKUP($A429,EH!$D$3:$K$52,COLUMN(I427)-COLUMN($E$2),0)</f>
        <v>#N/A</v>
      </c>
      <c r="J429" s="215" t="e">
        <f>VLOOKUP($A429,EH!$D$3:$K$52,COLUMN(J427)-COLUMN($E$2),0)</f>
        <v>#N/A</v>
      </c>
      <c r="K429" s="214" t="e">
        <f>VLOOKUP($A429,EH!$D$3:$K$52,COLUMN(K427)-COLUMN($E$2),0)</f>
        <v>#N/A</v>
      </c>
      <c r="L429" t="e">
        <f>VLOOKUP($A429,EH!$D$3:$K$52,COLUMN(L427)-COLUMN($E$2),0)</f>
        <v>#N/A</v>
      </c>
      <c r="M429" s="215" t="e">
        <f>VLOOKUP($A429,EH!$D$3:$K$52,COLUMN(M427)-COLUMN($E$2),0)</f>
        <v>#N/A</v>
      </c>
    </row>
    <row r="430" spans="1:13">
      <c r="A430" t="s">
        <v>2063</v>
      </c>
      <c r="C430">
        <v>0.5</v>
      </c>
      <c r="D430" s="215">
        <v>0.50000001000000005</v>
      </c>
      <c r="F430">
        <v>1</v>
      </c>
      <c r="G430">
        <v>2E-8</v>
      </c>
      <c r="H430" s="218" t="e">
        <f>VLOOKUP($A430,EH!$D$3:$K$52,COLUMN(H428)-COLUMN($E$2),0)</f>
        <v>#N/A</v>
      </c>
      <c r="I430" t="e">
        <f>VLOOKUP($A430,EH!$D$3:$K$52,COLUMN(I428)-COLUMN($E$2),0)</f>
        <v>#N/A</v>
      </c>
      <c r="J430" s="215" t="e">
        <f>VLOOKUP($A430,EH!$D$3:$K$52,COLUMN(J428)-COLUMN($E$2),0)</f>
        <v>#N/A</v>
      </c>
      <c r="K430" s="214" t="e">
        <f>VLOOKUP($A430,EH!$D$3:$K$52,COLUMN(K428)-COLUMN($E$2),0)</f>
        <v>#N/A</v>
      </c>
      <c r="L430" t="e">
        <f>VLOOKUP($A430,EH!$D$3:$K$52,COLUMN(L428)-COLUMN($E$2),0)</f>
        <v>#N/A</v>
      </c>
      <c r="M430" s="215" t="e">
        <f>VLOOKUP($A430,EH!$D$3:$K$52,COLUMN(M428)-COLUMN($E$2),0)</f>
        <v>#N/A</v>
      </c>
    </row>
    <row r="431" spans="1:13">
      <c r="A431" t="s">
        <v>544</v>
      </c>
      <c r="C431">
        <v>2</v>
      </c>
      <c r="D431" s="215">
        <v>0.25</v>
      </c>
      <c r="H431" s="218" t="e">
        <f>VLOOKUP($A431,EH!$D$3:$K$52,COLUMN(H429)-COLUMN($E$2),0)</f>
        <v>#N/A</v>
      </c>
      <c r="I431" t="e">
        <f>VLOOKUP($A431,EH!$D$3:$K$52,COLUMN(I429)-COLUMN($E$2),0)</f>
        <v>#N/A</v>
      </c>
      <c r="J431" s="215" t="e">
        <f>VLOOKUP($A431,EH!$D$3:$K$52,COLUMN(J429)-COLUMN($E$2),0)</f>
        <v>#N/A</v>
      </c>
      <c r="K431" s="214" t="e">
        <f>VLOOKUP($A431,EH!$D$3:$K$52,COLUMN(K429)-COLUMN($E$2),0)</f>
        <v>#N/A</v>
      </c>
      <c r="L431" t="e">
        <f>VLOOKUP($A431,EH!$D$3:$K$52,COLUMN(L429)-COLUMN($E$2),0)</f>
        <v>#N/A</v>
      </c>
      <c r="M431" s="215" t="e">
        <f>VLOOKUP($A431,EH!$D$3:$K$52,COLUMN(M429)-COLUMN($E$2),0)</f>
        <v>#N/A</v>
      </c>
    </row>
    <row r="432" spans="1:13">
      <c r="A432" t="s">
        <v>2663</v>
      </c>
      <c r="C432">
        <v>1</v>
      </c>
      <c r="H432" s="218" t="e">
        <f>VLOOKUP($A432,EH!$D$3:$K$52,COLUMN(H430)-COLUMN($E$2),0)</f>
        <v>#N/A</v>
      </c>
      <c r="I432" t="e">
        <f>VLOOKUP($A432,EH!$D$3:$K$52,COLUMN(I430)-COLUMN($E$2),0)</f>
        <v>#N/A</v>
      </c>
      <c r="J432" s="215" t="e">
        <f>VLOOKUP($A432,EH!$D$3:$K$52,COLUMN(J430)-COLUMN($E$2),0)</f>
        <v>#N/A</v>
      </c>
      <c r="K432" s="214" t="e">
        <f>VLOOKUP($A432,EH!$D$3:$K$52,COLUMN(K430)-COLUMN($E$2),0)</f>
        <v>#N/A</v>
      </c>
      <c r="L432" t="e">
        <f>VLOOKUP($A432,EH!$D$3:$K$52,COLUMN(L430)-COLUMN($E$2),0)</f>
        <v>#N/A</v>
      </c>
      <c r="M432" s="215" t="e">
        <f>VLOOKUP($A432,EH!$D$3:$K$52,COLUMN(M430)-COLUMN($E$2),0)</f>
        <v>#N/A</v>
      </c>
    </row>
    <row r="433" spans="1:13">
      <c r="A433" t="s">
        <v>1680</v>
      </c>
      <c r="C433">
        <v>1</v>
      </c>
      <c r="H433" s="218" t="e">
        <f>VLOOKUP($A433,EH!$D$3:$K$52,COLUMN(H431)-COLUMN($E$2),0)</f>
        <v>#N/A</v>
      </c>
      <c r="I433" t="e">
        <f>VLOOKUP($A433,EH!$D$3:$K$52,COLUMN(I431)-COLUMN($E$2),0)</f>
        <v>#N/A</v>
      </c>
      <c r="J433" s="215" t="e">
        <f>VLOOKUP($A433,EH!$D$3:$K$52,COLUMN(J431)-COLUMN($E$2),0)</f>
        <v>#N/A</v>
      </c>
      <c r="K433" s="214" t="e">
        <f>VLOOKUP($A433,EH!$D$3:$K$52,COLUMN(K431)-COLUMN($E$2),0)</f>
        <v>#N/A</v>
      </c>
      <c r="L433" t="e">
        <f>VLOOKUP($A433,EH!$D$3:$K$52,COLUMN(L431)-COLUMN($E$2),0)</f>
        <v>#N/A</v>
      </c>
      <c r="M433" s="215" t="e">
        <f>VLOOKUP($A433,EH!$D$3:$K$52,COLUMN(M431)-COLUMN($E$2),0)</f>
        <v>#N/A</v>
      </c>
    </row>
    <row r="434" spans="1:13">
      <c r="A434" t="s">
        <v>2054</v>
      </c>
      <c r="C434">
        <v>1</v>
      </c>
      <c r="D434" s="215">
        <v>0.25</v>
      </c>
      <c r="H434" s="218" t="e">
        <f>VLOOKUP($A434,EH!$D$3:$K$52,COLUMN(H432)-COLUMN($E$2),0)</f>
        <v>#N/A</v>
      </c>
      <c r="I434" t="e">
        <f>VLOOKUP($A434,EH!$D$3:$K$52,COLUMN(I432)-COLUMN($E$2),0)</f>
        <v>#N/A</v>
      </c>
      <c r="J434" s="215" t="e">
        <f>VLOOKUP($A434,EH!$D$3:$K$52,COLUMN(J432)-COLUMN($E$2),0)</f>
        <v>#N/A</v>
      </c>
      <c r="K434" s="214" t="e">
        <f>VLOOKUP($A434,EH!$D$3:$K$52,COLUMN(K432)-COLUMN($E$2),0)</f>
        <v>#N/A</v>
      </c>
      <c r="L434" t="e">
        <f>VLOOKUP($A434,EH!$D$3:$K$52,COLUMN(L432)-COLUMN($E$2),0)</f>
        <v>#N/A</v>
      </c>
      <c r="M434" s="215" t="e">
        <f>VLOOKUP($A434,EH!$D$3:$K$52,COLUMN(M432)-COLUMN($E$2),0)</f>
        <v>#N/A</v>
      </c>
    </row>
    <row r="435" spans="1:13">
      <c r="A435" t="s">
        <v>1803</v>
      </c>
      <c r="C435">
        <v>0.3</v>
      </c>
      <c r="H435" s="218" t="e">
        <f>VLOOKUP($A435,EH!$D$3:$K$52,COLUMN(H433)-COLUMN($E$2),0)</f>
        <v>#N/A</v>
      </c>
      <c r="I435" t="e">
        <f>VLOOKUP($A435,EH!$D$3:$K$52,COLUMN(I433)-COLUMN($E$2),0)</f>
        <v>#N/A</v>
      </c>
      <c r="J435" s="215" t="e">
        <f>VLOOKUP($A435,EH!$D$3:$K$52,COLUMN(J433)-COLUMN($E$2),0)</f>
        <v>#N/A</v>
      </c>
      <c r="K435" s="214" t="e">
        <f>VLOOKUP($A435,EH!$D$3:$K$52,COLUMN(K433)-COLUMN($E$2),0)</f>
        <v>#N/A</v>
      </c>
      <c r="L435" t="e">
        <f>VLOOKUP($A435,EH!$D$3:$K$52,COLUMN(L433)-COLUMN($E$2),0)</f>
        <v>#N/A</v>
      </c>
      <c r="M435" s="215" t="e">
        <f>VLOOKUP($A435,EH!$D$3:$K$52,COLUMN(M433)-COLUMN($E$2),0)</f>
        <v>#N/A</v>
      </c>
    </row>
    <row r="436" spans="1:13">
      <c r="A436" t="s">
        <v>491</v>
      </c>
      <c r="C436">
        <v>2</v>
      </c>
      <c r="D436" s="215">
        <v>0.5</v>
      </c>
      <c r="H436" s="218" t="e">
        <f>VLOOKUP($A436,EH!$D$3:$K$52,COLUMN(H434)-COLUMN($E$2),0)</f>
        <v>#N/A</v>
      </c>
      <c r="I436" t="e">
        <f>VLOOKUP($A436,EH!$D$3:$K$52,COLUMN(I434)-COLUMN($E$2),0)</f>
        <v>#N/A</v>
      </c>
      <c r="J436" s="215" t="e">
        <f>VLOOKUP($A436,EH!$D$3:$K$52,COLUMN(J434)-COLUMN($E$2),0)</f>
        <v>#N/A</v>
      </c>
      <c r="K436" s="214" t="e">
        <f>VLOOKUP($A436,EH!$D$3:$K$52,COLUMN(K434)-COLUMN($E$2),0)</f>
        <v>#N/A</v>
      </c>
      <c r="L436" t="e">
        <f>VLOOKUP($A436,EH!$D$3:$K$52,COLUMN(L434)-COLUMN($E$2),0)</f>
        <v>#N/A</v>
      </c>
      <c r="M436" s="215" t="e">
        <f>VLOOKUP($A436,EH!$D$3:$K$52,COLUMN(M434)-COLUMN($E$2),0)</f>
        <v>#N/A</v>
      </c>
    </row>
    <row r="437" spans="1:13">
      <c r="A437" t="s">
        <v>534</v>
      </c>
      <c r="C437">
        <v>8</v>
      </c>
      <c r="D437" s="215">
        <v>4</v>
      </c>
      <c r="H437" s="218" t="e">
        <f>VLOOKUP($A437,EH!$D$3:$K$52,COLUMN(H435)-COLUMN($E$2),0)</f>
        <v>#N/A</v>
      </c>
      <c r="I437" t="e">
        <f>VLOOKUP($A437,EH!$D$3:$K$52,COLUMN(I435)-COLUMN($E$2),0)</f>
        <v>#N/A</v>
      </c>
      <c r="J437" s="215" t="e">
        <f>VLOOKUP($A437,EH!$D$3:$K$52,COLUMN(J435)-COLUMN($E$2),0)</f>
        <v>#N/A</v>
      </c>
      <c r="K437" s="214" t="e">
        <f>VLOOKUP($A437,EH!$D$3:$K$52,COLUMN(K435)-COLUMN($E$2),0)</f>
        <v>#N/A</v>
      </c>
      <c r="L437" t="e">
        <f>VLOOKUP($A437,EH!$D$3:$K$52,COLUMN(L435)-COLUMN($E$2),0)</f>
        <v>#N/A</v>
      </c>
      <c r="M437" s="215" t="e">
        <f>VLOOKUP($A437,EH!$D$3:$K$52,COLUMN(M435)-COLUMN($E$2),0)</f>
        <v>#N/A</v>
      </c>
    </row>
    <row r="438" spans="1:13">
      <c r="A438" t="s">
        <v>790</v>
      </c>
      <c r="C438">
        <v>0.75</v>
      </c>
      <c r="D438" s="215">
        <v>0.25</v>
      </c>
      <c r="H438" s="218" t="e">
        <f>VLOOKUP($A438,EH!$D$3:$K$52,COLUMN(H436)-COLUMN($E$2),0)</f>
        <v>#N/A</v>
      </c>
      <c r="I438" t="e">
        <f>VLOOKUP($A438,EH!$D$3:$K$52,COLUMN(I436)-COLUMN($E$2),0)</f>
        <v>#N/A</v>
      </c>
      <c r="J438" s="215" t="e">
        <f>VLOOKUP($A438,EH!$D$3:$K$52,COLUMN(J436)-COLUMN($E$2),0)</f>
        <v>#N/A</v>
      </c>
      <c r="K438" s="214" t="e">
        <f>VLOOKUP($A438,EH!$D$3:$K$52,COLUMN(K436)-COLUMN($E$2),0)</f>
        <v>#N/A</v>
      </c>
      <c r="L438" t="e">
        <f>VLOOKUP($A438,EH!$D$3:$K$52,COLUMN(L436)-COLUMN($E$2),0)</f>
        <v>#N/A</v>
      </c>
      <c r="M438" s="215" t="e">
        <f>VLOOKUP($A438,EH!$D$3:$K$52,COLUMN(M436)-COLUMN($E$2),0)</f>
        <v>#N/A</v>
      </c>
    </row>
    <row r="439" spans="1:13">
      <c r="A439" t="s">
        <v>1893</v>
      </c>
      <c r="C439">
        <v>2.1</v>
      </c>
      <c r="D439" s="215">
        <v>0.5</v>
      </c>
      <c r="F439">
        <v>0.55000000000000004</v>
      </c>
      <c r="H439" s="218" t="e">
        <f>VLOOKUP($A439,EH!$D$3:$K$52,COLUMN(H437)-COLUMN($E$2),0)</f>
        <v>#N/A</v>
      </c>
      <c r="I439" t="e">
        <f>VLOOKUP($A439,EH!$D$3:$K$52,COLUMN(I437)-COLUMN($E$2),0)</f>
        <v>#N/A</v>
      </c>
      <c r="J439" s="215" t="e">
        <f>VLOOKUP($A439,EH!$D$3:$K$52,COLUMN(J437)-COLUMN($E$2),0)</f>
        <v>#N/A</v>
      </c>
      <c r="K439" s="214" t="e">
        <f>VLOOKUP($A439,EH!$D$3:$K$52,COLUMN(K437)-COLUMN($E$2),0)</f>
        <v>#N/A</v>
      </c>
      <c r="L439" t="e">
        <f>VLOOKUP($A439,EH!$D$3:$K$52,COLUMN(L437)-COLUMN($E$2),0)</f>
        <v>#N/A</v>
      </c>
      <c r="M439" s="215" t="e">
        <f>VLOOKUP($A439,EH!$D$3:$K$52,COLUMN(M437)-COLUMN($E$2),0)</f>
        <v>#N/A</v>
      </c>
    </row>
    <row r="440" spans="1:13">
      <c r="A440" t="s">
        <v>1923</v>
      </c>
      <c r="C440">
        <v>1.5</v>
      </c>
      <c r="H440" s="218" t="e">
        <f>VLOOKUP($A440,EH!$D$3:$K$52,COLUMN(H438)-COLUMN($E$2),0)</f>
        <v>#N/A</v>
      </c>
      <c r="I440" t="e">
        <f>VLOOKUP($A440,EH!$D$3:$K$52,COLUMN(I438)-COLUMN($E$2),0)</f>
        <v>#N/A</v>
      </c>
      <c r="J440" s="215" t="e">
        <f>VLOOKUP($A440,EH!$D$3:$K$52,COLUMN(J438)-COLUMN($E$2),0)</f>
        <v>#N/A</v>
      </c>
      <c r="K440" s="214" t="e">
        <f>VLOOKUP($A440,EH!$D$3:$K$52,COLUMN(K438)-COLUMN($E$2),0)</f>
        <v>#N/A</v>
      </c>
      <c r="L440" t="e">
        <f>VLOOKUP($A440,EH!$D$3:$K$52,COLUMN(L438)-COLUMN($E$2),0)</f>
        <v>#N/A</v>
      </c>
      <c r="M440" s="215" t="e">
        <f>VLOOKUP($A440,EH!$D$3:$K$52,COLUMN(M438)-COLUMN($E$2),0)</f>
        <v>#N/A</v>
      </c>
    </row>
    <row r="441" spans="1:13">
      <c r="A441" t="s">
        <v>2041</v>
      </c>
      <c r="C441">
        <v>1.5</v>
      </c>
      <c r="D441" s="215">
        <v>0.5</v>
      </c>
      <c r="F441">
        <v>0.5</v>
      </c>
      <c r="H441" s="218" t="e">
        <f>VLOOKUP($A441,EH!$D$3:$K$52,COLUMN(H439)-COLUMN($E$2),0)</f>
        <v>#N/A</v>
      </c>
      <c r="I441" t="e">
        <f>VLOOKUP($A441,EH!$D$3:$K$52,COLUMN(I439)-COLUMN($E$2),0)</f>
        <v>#N/A</v>
      </c>
      <c r="J441" s="215" t="e">
        <f>VLOOKUP($A441,EH!$D$3:$K$52,COLUMN(J439)-COLUMN($E$2),0)</f>
        <v>#N/A</v>
      </c>
      <c r="K441" s="214" t="e">
        <f>VLOOKUP($A441,EH!$D$3:$K$52,COLUMN(K439)-COLUMN($E$2),0)</f>
        <v>#N/A</v>
      </c>
      <c r="L441" t="e">
        <f>VLOOKUP($A441,EH!$D$3:$K$52,COLUMN(L439)-COLUMN($E$2),0)</f>
        <v>#N/A</v>
      </c>
      <c r="M441" s="215" t="e">
        <f>VLOOKUP($A441,EH!$D$3:$K$52,COLUMN(M439)-COLUMN($E$2),0)</f>
        <v>#N/A</v>
      </c>
    </row>
    <row r="442" spans="1:13">
      <c r="A442" t="s">
        <v>593</v>
      </c>
      <c r="C442">
        <v>13</v>
      </c>
      <c r="D442" s="215">
        <v>2</v>
      </c>
      <c r="H442" s="218" t="e">
        <f>VLOOKUP($A442,EH!$D$3:$K$52,COLUMN(H440)-COLUMN($E$2),0)</f>
        <v>#N/A</v>
      </c>
      <c r="I442" t="e">
        <f>VLOOKUP($A442,EH!$D$3:$K$52,COLUMN(I440)-COLUMN($E$2),0)</f>
        <v>#N/A</v>
      </c>
      <c r="J442" s="215" t="e">
        <f>VLOOKUP($A442,EH!$D$3:$K$52,COLUMN(J440)-COLUMN($E$2),0)</f>
        <v>#N/A</v>
      </c>
      <c r="K442" s="214" t="e">
        <f>VLOOKUP($A442,EH!$D$3:$K$52,COLUMN(K440)-COLUMN($E$2),0)</f>
        <v>#N/A</v>
      </c>
      <c r="L442" t="e">
        <f>VLOOKUP($A442,EH!$D$3:$K$52,COLUMN(L440)-COLUMN($E$2),0)</f>
        <v>#N/A</v>
      </c>
      <c r="M442" s="215" t="e">
        <f>VLOOKUP($A442,EH!$D$3:$K$52,COLUMN(M440)-COLUMN($E$2),0)</f>
        <v>#N/A</v>
      </c>
    </row>
    <row r="443" spans="1:13">
      <c r="A443" t="s">
        <v>524</v>
      </c>
      <c r="C443">
        <v>0.75</v>
      </c>
      <c r="D443" s="215">
        <v>0.5</v>
      </c>
      <c r="H443" s="218" t="e">
        <f>VLOOKUP($A443,EH!$D$3:$K$52,COLUMN(H441)-COLUMN($E$2),0)</f>
        <v>#N/A</v>
      </c>
      <c r="I443" t="e">
        <f>VLOOKUP($A443,EH!$D$3:$K$52,COLUMN(I441)-COLUMN($E$2),0)</f>
        <v>#N/A</v>
      </c>
      <c r="J443" s="215" t="e">
        <f>VLOOKUP($A443,EH!$D$3:$K$52,COLUMN(J441)-COLUMN($E$2),0)</f>
        <v>#N/A</v>
      </c>
      <c r="K443" s="214" t="e">
        <f>VLOOKUP($A443,EH!$D$3:$K$52,COLUMN(K441)-COLUMN($E$2),0)</f>
        <v>#N/A</v>
      </c>
      <c r="L443" t="e">
        <f>VLOOKUP($A443,EH!$D$3:$K$52,COLUMN(L441)-COLUMN($E$2),0)</f>
        <v>#N/A</v>
      </c>
      <c r="M443" s="215" t="e">
        <f>VLOOKUP($A443,EH!$D$3:$K$52,COLUMN(M441)-COLUMN($E$2),0)</f>
        <v>#N/A</v>
      </c>
    </row>
    <row r="444" spans="1:13">
      <c r="A444" t="s">
        <v>536</v>
      </c>
      <c r="C444">
        <v>1</v>
      </c>
      <c r="H444" s="218" t="e">
        <f>VLOOKUP($A444,EH!$D$3:$K$52,COLUMN(H442)-COLUMN($E$2),0)</f>
        <v>#N/A</v>
      </c>
      <c r="I444" t="e">
        <f>VLOOKUP($A444,EH!$D$3:$K$52,COLUMN(I442)-COLUMN($E$2),0)</f>
        <v>#N/A</v>
      </c>
      <c r="J444" s="215" t="e">
        <f>VLOOKUP($A444,EH!$D$3:$K$52,COLUMN(J442)-COLUMN($E$2),0)</f>
        <v>#N/A</v>
      </c>
      <c r="K444" s="214" t="e">
        <f>VLOOKUP($A444,EH!$D$3:$K$52,COLUMN(K442)-COLUMN($E$2),0)</f>
        <v>#N/A</v>
      </c>
      <c r="L444" t="e">
        <f>VLOOKUP($A444,EH!$D$3:$K$52,COLUMN(L442)-COLUMN($E$2),0)</f>
        <v>#N/A</v>
      </c>
      <c r="M444" s="215" t="e">
        <f>VLOOKUP($A444,EH!$D$3:$K$52,COLUMN(M442)-COLUMN($E$2),0)</f>
        <v>#N/A</v>
      </c>
    </row>
    <row r="445" spans="1:13">
      <c r="A445" t="s">
        <v>552</v>
      </c>
      <c r="C445">
        <v>1</v>
      </c>
      <c r="H445" s="218" t="e">
        <f>VLOOKUP($A445,EH!$D$3:$K$52,COLUMN(H443)-COLUMN($E$2),0)</f>
        <v>#N/A</v>
      </c>
      <c r="I445" t="e">
        <f>VLOOKUP($A445,EH!$D$3:$K$52,COLUMN(I443)-COLUMN($E$2),0)</f>
        <v>#N/A</v>
      </c>
      <c r="J445" s="215" t="e">
        <f>VLOOKUP($A445,EH!$D$3:$K$52,COLUMN(J443)-COLUMN($E$2),0)</f>
        <v>#N/A</v>
      </c>
      <c r="K445" s="214" t="e">
        <f>VLOOKUP($A445,EH!$D$3:$K$52,COLUMN(K443)-COLUMN($E$2),0)</f>
        <v>#N/A</v>
      </c>
      <c r="L445" t="e">
        <f>VLOOKUP($A445,EH!$D$3:$K$52,COLUMN(L443)-COLUMN($E$2),0)</f>
        <v>#N/A</v>
      </c>
      <c r="M445" s="215" t="e">
        <f>VLOOKUP($A445,EH!$D$3:$K$52,COLUMN(M443)-COLUMN($E$2),0)</f>
        <v>#N/A</v>
      </c>
    </row>
    <row r="446" spans="1:13">
      <c r="A446" t="s">
        <v>531</v>
      </c>
      <c r="C446">
        <v>1</v>
      </c>
      <c r="H446" s="218" t="e">
        <f>VLOOKUP($A446,EH!$D$3:$K$52,COLUMN(H444)-COLUMN($E$2),0)</f>
        <v>#N/A</v>
      </c>
      <c r="I446" t="e">
        <f>VLOOKUP($A446,EH!$D$3:$K$52,COLUMN(I444)-COLUMN($E$2),0)</f>
        <v>#N/A</v>
      </c>
      <c r="J446" s="215" t="e">
        <f>VLOOKUP($A446,EH!$D$3:$K$52,COLUMN(J444)-COLUMN($E$2),0)</f>
        <v>#N/A</v>
      </c>
      <c r="K446" s="214" t="e">
        <f>VLOOKUP($A446,EH!$D$3:$K$52,COLUMN(K444)-COLUMN($E$2),0)</f>
        <v>#N/A</v>
      </c>
      <c r="L446" t="e">
        <f>VLOOKUP($A446,EH!$D$3:$K$52,COLUMN(L444)-COLUMN($E$2),0)</f>
        <v>#N/A</v>
      </c>
      <c r="M446" s="215" t="e">
        <f>VLOOKUP($A446,EH!$D$3:$K$52,COLUMN(M444)-COLUMN($E$2),0)</f>
        <v>#N/A</v>
      </c>
    </row>
    <row r="447" spans="1:13">
      <c r="A447" t="s">
        <v>553</v>
      </c>
      <c r="C447">
        <v>1.75</v>
      </c>
      <c r="D447" s="215">
        <v>0.5</v>
      </c>
      <c r="H447" s="218" t="e">
        <f>VLOOKUP($A447,EH!$D$3:$K$52,COLUMN(H445)-COLUMN($E$2),0)</f>
        <v>#N/A</v>
      </c>
      <c r="I447" t="e">
        <f>VLOOKUP($A447,EH!$D$3:$K$52,COLUMN(I445)-COLUMN($E$2),0)</f>
        <v>#N/A</v>
      </c>
      <c r="J447" s="215" t="e">
        <f>VLOOKUP($A447,EH!$D$3:$K$52,COLUMN(J445)-COLUMN($E$2),0)</f>
        <v>#N/A</v>
      </c>
      <c r="K447" s="214" t="e">
        <f>VLOOKUP($A447,EH!$D$3:$K$52,COLUMN(K445)-COLUMN($E$2),0)</f>
        <v>#N/A</v>
      </c>
      <c r="L447" t="e">
        <f>VLOOKUP($A447,EH!$D$3:$K$52,COLUMN(L445)-COLUMN($E$2),0)</f>
        <v>#N/A</v>
      </c>
      <c r="M447" s="215" t="e">
        <f>VLOOKUP($A447,EH!$D$3:$K$52,COLUMN(M445)-COLUMN($E$2),0)</f>
        <v>#N/A</v>
      </c>
    </row>
    <row r="448" spans="1:13">
      <c r="A448" t="s">
        <v>541</v>
      </c>
      <c r="C448">
        <v>9</v>
      </c>
      <c r="D448" s="215">
        <v>2</v>
      </c>
      <c r="H448" s="218" t="e">
        <f>VLOOKUP($A448,EH!$D$3:$K$52,COLUMN(H446)-COLUMN($E$2),0)</f>
        <v>#N/A</v>
      </c>
      <c r="I448" t="e">
        <f>VLOOKUP($A448,EH!$D$3:$K$52,COLUMN(I446)-COLUMN($E$2),0)</f>
        <v>#N/A</v>
      </c>
      <c r="J448" s="215" t="e">
        <f>VLOOKUP($A448,EH!$D$3:$K$52,COLUMN(J446)-COLUMN($E$2),0)</f>
        <v>#N/A</v>
      </c>
      <c r="K448" s="214" t="e">
        <f>VLOOKUP($A448,EH!$D$3:$K$52,COLUMN(K446)-COLUMN($E$2),0)</f>
        <v>#N/A</v>
      </c>
      <c r="L448" t="e">
        <f>VLOOKUP($A448,EH!$D$3:$K$52,COLUMN(L446)-COLUMN($E$2),0)</f>
        <v>#N/A</v>
      </c>
      <c r="M448" s="215" t="e">
        <f>VLOOKUP($A448,EH!$D$3:$K$52,COLUMN(M446)-COLUMN($E$2),0)</f>
        <v>#N/A</v>
      </c>
    </row>
    <row r="449" spans="1:13">
      <c r="A449" t="s">
        <v>542</v>
      </c>
      <c r="C449">
        <v>3.5</v>
      </c>
      <c r="D449" s="215">
        <v>2.5</v>
      </c>
      <c r="H449" s="218" t="e">
        <f>VLOOKUP($A449,EH!$D$3:$K$52,COLUMN(H447)-COLUMN($E$2),0)</f>
        <v>#N/A</v>
      </c>
      <c r="I449" t="e">
        <f>VLOOKUP($A449,EH!$D$3:$K$52,COLUMN(I447)-COLUMN($E$2),0)</f>
        <v>#N/A</v>
      </c>
      <c r="J449" s="215" t="e">
        <f>VLOOKUP($A449,EH!$D$3:$K$52,COLUMN(J447)-COLUMN($E$2),0)</f>
        <v>#N/A</v>
      </c>
      <c r="K449" s="214" t="e">
        <f>VLOOKUP($A449,EH!$D$3:$K$52,COLUMN(K447)-COLUMN($E$2),0)</f>
        <v>#N/A</v>
      </c>
      <c r="L449" t="e">
        <f>VLOOKUP($A449,EH!$D$3:$K$52,COLUMN(L447)-COLUMN($E$2),0)</f>
        <v>#N/A</v>
      </c>
      <c r="M449" s="215" t="e">
        <f>VLOOKUP($A449,EH!$D$3:$K$52,COLUMN(M447)-COLUMN($E$2),0)</f>
        <v>#N/A</v>
      </c>
    </row>
    <row r="450" spans="1:13">
      <c r="A450" t="s">
        <v>1729</v>
      </c>
      <c r="C450">
        <v>0.7</v>
      </c>
      <c r="D450" s="215">
        <v>0.2</v>
      </c>
      <c r="H450" s="218" t="e">
        <f>VLOOKUP($A450,EH!$D$3:$K$52,COLUMN(H448)-COLUMN($E$2),0)</f>
        <v>#N/A</v>
      </c>
      <c r="I450" t="e">
        <f>VLOOKUP($A450,EH!$D$3:$K$52,COLUMN(I448)-COLUMN($E$2),0)</f>
        <v>#N/A</v>
      </c>
      <c r="J450" s="215" t="e">
        <f>VLOOKUP($A450,EH!$D$3:$K$52,COLUMN(J448)-COLUMN($E$2),0)</f>
        <v>#N/A</v>
      </c>
      <c r="K450" s="214" t="e">
        <f>VLOOKUP($A450,EH!$D$3:$K$52,COLUMN(K448)-COLUMN($E$2),0)</f>
        <v>#N/A</v>
      </c>
      <c r="L450" t="e">
        <f>VLOOKUP($A450,EH!$D$3:$K$52,COLUMN(L448)-COLUMN($E$2),0)</f>
        <v>#N/A</v>
      </c>
      <c r="M450" s="215" t="e">
        <f>VLOOKUP($A450,EH!$D$3:$K$52,COLUMN(M448)-COLUMN($E$2),0)</f>
        <v>#N/A</v>
      </c>
    </row>
    <row r="451" spans="1:13">
      <c r="A451" t="s">
        <v>1730</v>
      </c>
      <c r="C451">
        <v>7</v>
      </c>
      <c r="D451" s="215">
        <v>1</v>
      </c>
      <c r="H451" s="218" t="e">
        <f>VLOOKUP($A451,EH!$D$3:$K$52,COLUMN(H449)-COLUMN($E$2),0)</f>
        <v>#N/A</v>
      </c>
      <c r="I451" t="e">
        <f>VLOOKUP($A451,EH!$D$3:$K$52,COLUMN(I449)-COLUMN($E$2),0)</f>
        <v>#N/A</v>
      </c>
      <c r="J451" s="215" t="e">
        <f>VLOOKUP($A451,EH!$D$3:$K$52,COLUMN(J449)-COLUMN($E$2),0)</f>
        <v>#N/A</v>
      </c>
      <c r="K451" s="214" t="e">
        <f>VLOOKUP($A451,EH!$D$3:$K$52,COLUMN(K449)-COLUMN($E$2),0)</f>
        <v>#N/A</v>
      </c>
      <c r="L451" t="e">
        <f>VLOOKUP($A451,EH!$D$3:$K$52,COLUMN(L449)-COLUMN($E$2),0)</f>
        <v>#N/A</v>
      </c>
      <c r="M451" s="215" t="e">
        <f>VLOOKUP($A451,EH!$D$3:$K$52,COLUMN(M449)-COLUMN($E$2),0)</f>
        <v>#N/A</v>
      </c>
    </row>
    <row r="452" spans="1:13">
      <c r="A452" t="s">
        <v>1790</v>
      </c>
      <c r="C452">
        <v>1.25</v>
      </c>
      <c r="D452" s="215">
        <v>0.8</v>
      </c>
      <c r="H452" s="218" t="e">
        <f>VLOOKUP($A452,EH!$D$3:$K$52,COLUMN(H450)-COLUMN($E$2),0)</f>
        <v>#N/A</v>
      </c>
      <c r="I452" t="e">
        <f>VLOOKUP($A452,EH!$D$3:$K$52,COLUMN(I450)-COLUMN($E$2),0)</f>
        <v>#N/A</v>
      </c>
      <c r="J452" s="215" t="e">
        <f>VLOOKUP($A452,EH!$D$3:$K$52,COLUMN(J450)-COLUMN($E$2),0)</f>
        <v>#N/A</v>
      </c>
      <c r="K452" s="214" t="e">
        <f>VLOOKUP($A452,EH!$D$3:$K$52,COLUMN(K450)-COLUMN($E$2),0)</f>
        <v>#N/A</v>
      </c>
      <c r="L452" t="e">
        <f>VLOOKUP($A452,EH!$D$3:$K$52,COLUMN(L450)-COLUMN($E$2),0)</f>
        <v>#N/A</v>
      </c>
      <c r="M452" s="215" t="e">
        <f>VLOOKUP($A452,EH!$D$3:$K$52,COLUMN(M450)-COLUMN($E$2),0)</f>
        <v>#N/A</v>
      </c>
    </row>
    <row r="453" spans="1:13">
      <c r="A453" t="s">
        <v>543</v>
      </c>
      <c r="C453">
        <v>3</v>
      </c>
      <c r="D453" s="215">
        <v>1</v>
      </c>
      <c r="H453" s="218" t="e">
        <f>VLOOKUP($A453,EH!$D$3:$K$52,COLUMN(H451)-COLUMN($E$2),0)</f>
        <v>#N/A</v>
      </c>
      <c r="I453" t="e">
        <f>VLOOKUP($A453,EH!$D$3:$K$52,COLUMN(I451)-COLUMN($E$2),0)</f>
        <v>#N/A</v>
      </c>
      <c r="J453" s="215" t="e">
        <f>VLOOKUP($A453,EH!$D$3:$K$52,COLUMN(J451)-COLUMN($E$2),0)</f>
        <v>#N/A</v>
      </c>
      <c r="K453" s="214" t="e">
        <f>VLOOKUP($A453,EH!$D$3:$K$52,COLUMN(K451)-COLUMN($E$2),0)</f>
        <v>#N/A</v>
      </c>
      <c r="L453" t="e">
        <f>VLOOKUP($A453,EH!$D$3:$K$52,COLUMN(L451)-COLUMN($E$2),0)</f>
        <v>#N/A</v>
      </c>
      <c r="M453" s="215" t="e">
        <f>VLOOKUP($A453,EH!$D$3:$K$52,COLUMN(M451)-COLUMN($E$2),0)</f>
        <v>#N/A</v>
      </c>
    </row>
    <row r="454" spans="1:13">
      <c r="A454" t="s">
        <v>533</v>
      </c>
      <c r="C454">
        <v>5</v>
      </c>
      <c r="D454" s="215">
        <v>1.5</v>
      </c>
      <c r="F454">
        <v>1.25</v>
      </c>
      <c r="H454" s="218" t="e">
        <f>VLOOKUP($A454,EH!$D$3:$K$52,COLUMN(H452)-COLUMN($E$2),0)</f>
        <v>#N/A</v>
      </c>
      <c r="I454" t="e">
        <f>VLOOKUP($A454,EH!$D$3:$K$52,COLUMN(I452)-COLUMN($E$2),0)</f>
        <v>#N/A</v>
      </c>
      <c r="J454" s="215" t="e">
        <f>VLOOKUP($A454,EH!$D$3:$K$52,COLUMN(J452)-COLUMN($E$2),0)</f>
        <v>#N/A</v>
      </c>
      <c r="K454" s="214" t="e">
        <f>VLOOKUP($A454,EH!$D$3:$K$52,COLUMN(K452)-COLUMN($E$2),0)</f>
        <v>#N/A</v>
      </c>
      <c r="L454" t="e">
        <f>VLOOKUP($A454,EH!$D$3:$K$52,COLUMN(L452)-COLUMN($E$2),0)</f>
        <v>#N/A</v>
      </c>
      <c r="M454" s="215" t="e">
        <f>VLOOKUP($A454,EH!$D$3:$K$52,COLUMN(M452)-COLUMN($E$2),0)</f>
        <v>#N/A</v>
      </c>
    </row>
    <row r="455" spans="1:13">
      <c r="A455" t="s">
        <v>802</v>
      </c>
      <c r="C455">
        <v>0.28999999999999998</v>
      </c>
      <c r="D455" s="215">
        <v>0.17</v>
      </c>
      <c r="H455" s="218" t="e">
        <f>VLOOKUP($A455,EH!$D$3:$K$52,COLUMN(H453)-COLUMN($E$2),0)</f>
        <v>#N/A</v>
      </c>
      <c r="I455" t="e">
        <f>VLOOKUP($A455,EH!$D$3:$K$52,COLUMN(I453)-COLUMN($E$2),0)</f>
        <v>#N/A</v>
      </c>
      <c r="J455" s="215" t="e">
        <f>VLOOKUP($A455,EH!$D$3:$K$52,COLUMN(J453)-COLUMN($E$2),0)</f>
        <v>#N/A</v>
      </c>
      <c r="K455" s="214" t="e">
        <f>VLOOKUP($A455,EH!$D$3:$K$52,COLUMN(K453)-COLUMN($E$2),0)</f>
        <v>#N/A</v>
      </c>
      <c r="L455" t="e">
        <f>VLOOKUP($A455,EH!$D$3:$K$52,COLUMN(L453)-COLUMN($E$2),0)</f>
        <v>#N/A</v>
      </c>
      <c r="M455" s="215" t="e">
        <f>VLOOKUP($A455,EH!$D$3:$K$52,COLUMN(M453)-COLUMN($E$2),0)</f>
        <v>#N/A</v>
      </c>
    </row>
    <row r="456" spans="1:13">
      <c r="A456" t="s">
        <v>1428</v>
      </c>
      <c r="C456">
        <v>0.5</v>
      </c>
      <c r="H456" s="218" t="e">
        <f>VLOOKUP($A456,EH!$D$3:$K$52,COLUMN(H454)-COLUMN($E$2),0)</f>
        <v>#N/A</v>
      </c>
      <c r="I456" t="e">
        <f>VLOOKUP($A456,EH!$D$3:$K$52,COLUMN(I454)-COLUMN($E$2),0)</f>
        <v>#N/A</v>
      </c>
      <c r="J456" s="215" t="e">
        <f>VLOOKUP($A456,EH!$D$3:$K$52,COLUMN(J454)-COLUMN($E$2),0)</f>
        <v>#N/A</v>
      </c>
      <c r="K456" s="214" t="e">
        <f>VLOOKUP($A456,EH!$D$3:$K$52,COLUMN(K454)-COLUMN($E$2),0)</f>
        <v>#N/A</v>
      </c>
      <c r="L456" t="e">
        <f>VLOOKUP($A456,EH!$D$3:$K$52,COLUMN(L454)-COLUMN($E$2),0)</f>
        <v>#N/A</v>
      </c>
      <c r="M456" s="215" t="e">
        <f>VLOOKUP($A456,EH!$D$3:$K$52,COLUMN(M454)-COLUMN($E$2),0)</f>
        <v>#N/A</v>
      </c>
    </row>
    <row r="457" spans="1:13">
      <c r="A457" t="s">
        <v>2680</v>
      </c>
      <c r="C457">
        <v>3</v>
      </c>
      <c r="D457" s="215">
        <v>0.75</v>
      </c>
      <c r="F457">
        <v>1.25</v>
      </c>
      <c r="H457" s="218" t="e">
        <f>VLOOKUP($A457,EH!$D$3:$K$52,COLUMN(H455)-COLUMN($E$2),0)</f>
        <v>#N/A</v>
      </c>
      <c r="I457" t="e">
        <f>VLOOKUP($A457,EH!$D$3:$K$52,COLUMN(I455)-COLUMN($E$2),0)</f>
        <v>#N/A</v>
      </c>
      <c r="J457" s="215" t="e">
        <f>VLOOKUP($A457,EH!$D$3:$K$52,COLUMN(J455)-COLUMN($E$2),0)</f>
        <v>#N/A</v>
      </c>
      <c r="K457" s="214" t="e">
        <f>VLOOKUP($A457,EH!$D$3:$K$52,COLUMN(K455)-COLUMN($E$2),0)</f>
        <v>#N/A</v>
      </c>
      <c r="L457" t="e">
        <f>VLOOKUP($A457,EH!$D$3:$K$52,COLUMN(L455)-COLUMN($E$2),0)</f>
        <v>#N/A</v>
      </c>
      <c r="M457" s="215" t="e">
        <f>VLOOKUP($A457,EH!$D$3:$K$52,COLUMN(M455)-COLUMN($E$2),0)</f>
        <v>#N/A</v>
      </c>
    </row>
    <row r="458" spans="1:13">
      <c r="A458" t="s">
        <v>2682</v>
      </c>
      <c r="C458">
        <v>0.75</v>
      </c>
      <c r="D458" s="215">
        <v>0.75</v>
      </c>
      <c r="F458">
        <v>3.25</v>
      </c>
      <c r="H458" s="218" t="e">
        <f>VLOOKUP($A458,EH!$D$3:$K$52,COLUMN(H456)-COLUMN($E$2),0)</f>
        <v>#N/A</v>
      </c>
      <c r="I458" t="e">
        <f>VLOOKUP($A458,EH!$D$3:$K$52,COLUMN(I456)-COLUMN($E$2),0)</f>
        <v>#N/A</v>
      </c>
      <c r="J458" s="215" t="e">
        <f>VLOOKUP($A458,EH!$D$3:$K$52,COLUMN(J456)-COLUMN($E$2),0)</f>
        <v>#N/A</v>
      </c>
      <c r="K458" s="214" t="e">
        <f>VLOOKUP($A458,EH!$D$3:$K$52,COLUMN(K456)-COLUMN($E$2),0)</f>
        <v>#N/A</v>
      </c>
      <c r="L458" t="e">
        <f>VLOOKUP($A458,EH!$D$3:$K$52,COLUMN(L456)-COLUMN($E$2),0)</f>
        <v>#N/A</v>
      </c>
      <c r="M458" s="215" t="e">
        <f>VLOOKUP($A458,EH!$D$3:$K$52,COLUMN(M456)-COLUMN($E$2),0)</f>
        <v>#N/A</v>
      </c>
    </row>
    <row r="459" spans="1:13">
      <c r="A459" t="s">
        <v>1847</v>
      </c>
      <c r="C459">
        <v>2.9</v>
      </c>
      <c r="D459" s="215">
        <v>0.5</v>
      </c>
      <c r="F459">
        <v>0.55000000000000004</v>
      </c>
      <c r="H459" s="218" t="e">
        <f>VLOOKUP($A459,EH!$D$3:$K$52,COLUMN(H457)-COLUMN($E$2),0)</f>
        <v>#N/A</v>
      </c>
      <c r="I459" t="e">
        <f>VLOOKUP($A459,EH!$D$3:$K$52,COLUMN(I457)-COLUMN($E$2),0)</f>
        <v>#N/A</v>
      </c>
      <c r="J459" s="215" t="e">
        <f>VLOOKUP($A459,EH!$D$3:$K$52,COLUMN(J457)-COLUMN($E$2),0)</f>
        <v>#N/A</v>
      </c>
      <c r="K459" s="214" t="e">
        <f>VLOOKUP($A459,EH!$D$3:$K$52,COLUMN(K457)-COLUMN($E$2),0)</f>
        <v>#N/A</v>
      </c>
      <c r="L459" t="e">
        <f>VLOOKUP($A459,EH!$D$3:$K$52,COLUMN(L457)-COLUMN($E$2),0)</f>
        <v>#N/A</v>
      </c>
      <c r="M459" s="215" t="e">
        <f>VLOOKUP($A459,EH!$D$3:$K$52,COLUMN(M457)-COLUMN($E$2),0)</f>
        <v>#N/A</v>
      </c>
    </row>
    <row r="460" spans="1:13">
      <c r="A460" t="s">
        <v>558</v>
      </c>
      <c r="C460">
        <v>7</v>
      </c>
      <c r="H460" s="218" t="e">
        <f>VLOOKUP($A460,EH!$D$3:$K$52,COLUMN(H458)-COLUMN($E$2),0)</f>
        <v>#N/A</v>
      </c>
      <c r="I460" t="e">
        <f>VLOOKUP($A460,EH!$D$3:$K$52,COLUMN(I458)-COLUMN($E$2),0)</f>
        <v>#N/A</v>
      </c>
      <c r="J460" s="215" t="e">
        <f>VLOOKUP($A460,EH!$D$3:$K$52,COLUMN(J458)-COLUMN($E$2),0)</f>
        <v>#N/A</v>
      </c>
      <c r="K460" s="214" t="e">
        <f>VLOOKUP($A460,EH!$D$3:$K$52,COLUMN(K458)-COLUMN($E$2),0)</f>
        <v>#N/A</v>
      </c>
      <c r="L460" t="e">
        <f>VLOOKUP($A460,EH!$D$3:$K$52,COLUMN(L458)-COLUMN($E$2),0)</f>
        <v>#N/A</v>
      </c>
      <c r="M460" s="215" t="e">
        <f>VLOOKUP($A460,EH!$D$3:$K$52,COLUMN(M458)-COLUMN($E$2),0)</f>
        <v>#N/A</v>
      </c>
    </row>
    <row r="461" spans="1:13">
      <c r="A461" t="s">
        <v>498</v>
      </c>
      <c r="C461">
        <v>1.75</v>
      </c>
      <c r="D461" s="215">
        <v>1</v>
      </c>
      <c r="H461" s="218" t="e">
        <f>VLOOKUP($A461,EH!$D$3:$K$52,COLUMN(H459)-COLUMN($E$2),0)</f>
        <v>#N/A</v>
      </c>
      <c r="I461" t="e">
        <f>VLOOKUP($A461,EH!$D$3:$K$52,COLUMN(I459)-COLUMN($E$2),0)</f>
        <v>#N/A</v>
      </c>
      <c r="J461" s="215" t="e">
        <f>VLOOKUP($A461,EH!$D$3:$K$52,COLUMN(J459)-COLUMN($E$2),0)</f>
        <v>#N/A</v>
      </c>
      <c r="K461" s="214" t="e">
        <f>VLOOKUP($A461,EH!$D$3:$K$52,COLUMN(K459)-COLUMN($E$2),0)</f>
        <v>#N/A</v>
      </c>
      <c r="L461" t="e">
        <f>VLOOKUP($A461,EH!$D$3:$K$52,COLUMN(L459)-COLUMN($E$2),0)</f>
        <v>#N/A</v>
      </c>
      <c r="M461" s="215" t="e">
        <f>VLOOKUP($A461,EH!$D$3:$K$52,COLUMN(M459)-COLUMN($E$2),0)</f>
        <v>#N/A</v>
      </c>
    </row>
    <row r="462" spans="1:13">
      <c r="A462" t="s">
        <v>499</v>
      </c>
      <c r="C462">
        <v>2</v>
      </c>
      <c r="D462" s="215">
        <v>1</v>
      </c>
      <c r="H462" s="218" t="e">
        <f>VLOOKUP($A462,EH!$D$3:$K$52,COLUMN(H460)-COLUMN($E$2),0)</f>
        <v>#N/A</v>
      </c>
      <c r="I462" t="e">
        <f>VLOOKUP($A462,EH!$D$3:$K$52,COLUMN(I460)-COLUMN($E$2),0)</f>
        <v>#N/A</v>
      </c>
      <c r="J462" s="215" t="e">
        <f>VLOOKUP($A462,EH!$D$3:$K$52,COLUMN(J460)-COLUMN($E$2),0)</f>
        <v>#N/A</v>
      </c>
      <c r="K462" s="214" t="e">
        <f>VLOOKUP($A462,EH!$D$3:$K$52,COLUMN(K460)-COLUMN($E$2),0)</f>
        <v>#N/A</v>
      </c>
      <c r="L462" t="e">
        <f>VLOOKUP($A462,EH!$D$3:$K$52,COLUMN(L460)-COLUMN($E$2),0)</f>
        <v>#N/A</v>
      </c>
      <c r="M462" s="215" t="e">
        <f>VLOOKUP($A462,EH!$D$3:$K$52,COLUMN(M460)-COLUMN($E$2),0)</f>
        <v>#N/A</v>
      </c>
    </row>
    <row r="463" spans="1:13">
      <c r="A463" t="s">
        <v>545</v>
      </c>
      <c r="C463">
        <v>3</v>
      </c>
      <c r="H463" s="218" t="e">
        <f>VLOOKUP($A463,EH!$D$3:$K$52,COLUMN(H461)-COLUMN($E$2),0)</f>
        <v>#N/A</v>
      </c>
      <c r="I463" t="e">
        <f>VLOOKUP($A463,EH!$D$3:$K$52,COLUMN(I461)-COLUMN($E$2),0)</f>
        <v>#N/A</v>
      </c>
      <c r="J463" s="215" t="e">
        <f>VLOOKUP($A463,EH!$D$3:$K$52,COLUMN(J461)-COLUMN($E$2),0)</f>
        <v>#N/A</v>
      </c>
      <c r="K463" s="214" t="e">
        <f>VLOOKUP($A463,EH!$D$3:$K$52,COLUMN(K461)-COLUMN($E$2),0)</f>
        <v>#N/A</v>
      </c>
      <c r="L463" t="e">
        <f>VLOOKUP($A463,EH!$D$3:$K$52,COLUMN(L461)-COLUMN($E$2),0)</f>
        <v>#N/A</v>
      </c>
      <c r="M463" s="215" t="e">
        <f>VLOOKUP($A463,EH!$D$3:$K$52,COLUMN(M461)-COLUMN($E$2),0)</f>
        <v>#N/A</v>
      </c>
    </row>
    <row r="464" spans="1:13">
      <c r="A464" t="s">
        <v>501</v>
      </c>
      <c r="C464">
        <v>3</v>
      </c>
      <c r="H464" s="218" t="e">
        <f>VLOOKUP($A464,EH!$D$3:$K$52,COLUMN(H462)-COLUMN($E$2),0)</f>
        <v>#N/A</v>
      </c>
      <c r="I464" t="e">
        <f>VLOOKUP($A464,EH!$D$3:$K$52,COLUMN(I462)-COLUMN($E$2),0)</f>
        <v>#N/A</v>
      </c>
      <c r="J464" s="215" t="e">
        <f>VLOOKUP($A464,EH!$D$3:$K$52,COLUMN(J462)-COLUMN($E$2),0)</f>
        <v>#N/A</v>
      </c>
      <c r="K464" s="214" t="e">
        <f>VLOOKUP($A464,EH!$D$3:$K$52,COLUMN(K462)-COLUMN($E$2),0)</f>
        <v>#N/A</v>
      </c>
      <c r="L464" t="e">
        <f>VLOOKUP($A464,EH!$D$3:$K$52,COLUMN(L462)-COLUMN($E$2),0)</f>
        <v>#N/A</v>
      </c>
      <c r="M464" s="215" t="e">
        <f>VLOOKUP($A464,EH!$D$3:$K$52,COLUMN(M462)-COLUMN($E$2),0)</f>
        <v>#N/A</v>
      </c>
    </row>
    <row r="465" spans="1:13">
      <c r="A465" t="s">
        <v>2696</v>
      </c>
      <c r="C465">
        <v>2.75</v>
      </c>
      <c r="D465" s="215">
        <v>0.5</v>
      </c>
      <c r="H465" s="218" t="e">
        <f>VLOOKUP($A465,EH!$D$3:$K$52,COLUMN(H463)-COLUMN($E$2),0)</f>
        <v>#N/A</v>
      </c>
      <c r="I465" t="e">
        <f>VLOOKUP($A465,EH!$D$3:$K$52,COLUMN(I463)-COLUMN($E$2),0)</f>
        <v>#N/A</v>
      </c>
      <c r="J465" s="215" t="e">
        <f>VLOOKUP($A465,EH!$D$3:$K$52,COLUMN(J463)-COLUMN($E$2),0)</f>
        <v>#N/A</v>
      </c>
      <c r="K465" s="214" t="e">
        <f>VLOOKUP($A465,EH!$D$3:$K$52,COLUMN(K463)-COLUMN($E$2),0)</f>
        <v>#N/A</v>
      </c>
      <c r="L465" t="e">
        <f>VLOOKUP($A465,EH!$D$3:$K$52,COLUMN(L463)-COLUMN($E$2),0)</f>
        <v>#N/A</v>
      </c>
      <c r="M465" s="215" t="e">
        <f>VLOOKUP($A465,EH!$D$3:$K$52,COLUMN(M463)-COLUMN($E$2),0)</f>
        <v>#N/A</v>
      </c>
    </row>
    <row r="466" spans="1:13">
      <c r="A466" t="s">
        <v>755</v>
      </c>
      <c r="C466">
        <v>1.5</v>
      </c>
      <c r="D466" s="215">
        <v>0.5</v>
      </c>
      <c r="H466" s="218" t="e">
        <f>VLOOKUP($A466,EH!$D$3:$K$52,COLUMN(H464)-COLUMN($E$2),0)</f>
        <v>#N/A</v>
      </c>
      <c r="I466" t="e">
        <f>VLOOKUP($A466,EH!$D$3:$K$52,COLUMN(I464)-COLUMN($E$2),0)</f>
        <v>#N/A</v>
      </c>
      <c r="J466" s="215" t="e">
        <f>VLOOKUP($A466,EH!$D$3:$K$52,COLUMN(J464)-COLUMN($E$2),0)</f>
        <v>#N/A</v>
      </c>
      <c r="K466" s="214" t="e">
        <f>VLOOKUP($A466,EH!$D$3:$K$52,COLUMN(K464)-COLUMN($E$2),0)</f>
        <v>#N/A</v>
      </c>
      <c r="L466" t="e">
        <f>VLOOKUP($A466,EH!$D$3:$K$52,COLUMN(L464)-COLUMN($E$2),0)</f>
        <v>#N/A</v>
      </c>
      <c r="M466" s="215" t="e">
        <f>VLOOKUP($A466,EH!$D$3:$K$52,COLUMN(M464)-COLUMN($E$2),0)</f>
        <v>#N/A</v>
      </c>
    </row>
    <row r="467" spans="1:13">
      <c r="A467" t="s">
        <v>467</v>
      </c>
      <c r="C467">
        <v>2</v>
      </c>
      <c r="D467" s="215">
        <v>1</v>
      </c>
      <c r="H467" s="218" t="e">
        <f>VLOOKUP($A467,EH!$D$3:$K$52,COLUMN(H465)-COLUMN($E$2),0)</f>
        <v>#N/A</v>
      </c>
      <c r="I467" t="e">
        <f>VLOOKUP($A467,EH!$D$3:$K$52,COLUMN(I465)-COLUMN($E$2),0)</f>
        <v>#N/A</v>
      </c>
      <c r="J467" s="215" t="e">
        <f>VLOOKUP($A467,EH!$D$3:$K$52,COLUMN(J465)-COLUMN($E$2),0)</f>
        <v>#N/A</v>
      </c>
      <c r="K467" s="214" t="e">
        <f>VLOOKUP($A467,EH!$D$3:$K$52,COLUMN(K465)-COLUMN($E$2),0)</f>
        <v>#N/A</v>
      </c>
      <c r="L467" t="e">
        <f>VLOOKUP($A467,EH!$D$3:$K$52,COLUMN(L465)-COLUMN($E$2),0)</f>
        <v>#N/A</v>
      </c>
      <c r="M467" s="215" t="e">
        <f>VLOOKUP($A467,EH!$D$3:$K$52,COLUMN(M465)-COLUMN($E$2),0)</f>
        <v>#N/A</v>
      </c>
    </row>
    <row r="468" spans="1:13">
      <c r="A468" t="s">
        <v>1651</v>
      </c>
      <c r="C468">
        <v>1.5</v>
      </c>
      <c r="D468" s="215">
        <v>0.25</v>
      </c>
      <c r="H468" s="218" t="e">
        <f>VLOOKUP($A468,EH!$D$3:$K$52,COLUMN(H466)-COLUMN($E$2),0)</f>
        <v>#N/A</v>
      </c>
      <c r="I468" t="e">
        <f>VLOOKUP($A468,EH!$D$3:$K$52,COLUMN(I466)-COLUMN($E$2),0)</f>
        <v>#N/A</v>
      </c>
      <c r="J468" s="215" t="e">
        <f>VLOOKUP($A468,EH!$D$3:$K$52,COLUMN(J466)-COLUMN($E$2),0)</f>
        <v>#N/A</v>
      </c>
      <c r="K468" s="214" t="e">
        <f>VLOOKUP($A468,EH!$D$3:$K$52,COLUMN(K466)-COLUMN($E$2),0)</f>
        <v>#N/A</v>
      </c>
      <c r="L468" t="e">
        <f>VLOOKUP($A468,EH!$D$3:$K$52,COLUMN(L466)-COLUMN($E$2),0)</f>
        <v>#N/A</v>
      </c>
      <c r="M468" s="215" t="e">
        <f>VLOOKUP($A468,EH!$D$3:$K$52,COLUMN(M466)-COLUMN($E$2),0)</f>
        <v>#N/A</v>
      </c>
    </row>
    <row r="469" spans="1:13">
      <c r="A469" t="s">
        <v>1858</v>
      </c>
      <c r="B469" s="214">
        <v>0.1</v>
      </c>
      <c r="C469">
        <v>1.3</v>
      </c>
      <c r="D469" s="215">
        <v>0.1</v>
      </c>
      <c r="H469" s="218" t="e">
        <f>VLOOKUP($A469,EH!$D$3:$K$52,COLUMN(H467)-COLUMN($E$2),0)</f>
        <v>#N/A</v>
      </c>
      <c r="I469" t="e">
        <f>VLOOKUP($A469,EH!$D$3:$K$52,COLUMN(I467)-COLUMN($E$2),0)</f>
        <v>#N/A</v>
      </c>
      <c r="J469" s="215" t="e">
        <f>VLOOKUP($A469,EH!$D$3:$K$52,COLUMN(J467)-COLUMN($E$2),0)</f>
        <v>#N/A</v>
      </c>
      <c r="K469" s="214" t="e">
        <f>VLOOKUP($A469,EH!$D$3:$K$52,COLUMN(K467)-COLUMN($E$2),0)</f>
        <v>#N/A</v>
      </c>
      <c r="L469" t="e">
        <f>VLOOKUP($A469,EH!$D$3:$K$52,COLUMN(L467)-COLUMN($E$2),0)</f>
        <v>#N/A</v>
      </c>
      <c r="M469" s="215" t="e">
        <f>VLOOKUP($A469,EH!$D$3:$K$52,COLUMN(M467)-COLUMN($E$2),0)</f>
        <v>#N/A</v>
      </c>
    </row>
    <row r="470" spans="1:13">
      <c r="A470" t="s">
        <v>1410</v>
      </c>
      <c r="C470">
        <v>0.6</v>
      </c>
      <c r="D470" s="215">
        <v>0.6</v>
      </c>
      <c r="F470">
        <v>9.4</v>
      </c>
      <c r="G470">
        <v>5.4</v>
      </c>
      <c r="H470" s="218" t="e">
        <f>VLOOKUP($A470,EH!$D$3:$K$52,COLUMN(H468)-COLUMN($E$2),0)</f>
        <v>#N/A</v>
      </c>
      <c r="I470" t="e">
        <f>VLOOKUP($A470,EH!$D$3:$K$52,COLUMN(I468)-COLUMN($E$2),0)</f>
        <v>#N/A</v>
      </c>
      <c r="J470" s="215" t="e">
        <f>VLOOKUP($A470,EH!$D$3:$K$52,COLUMN(J468)-COLUMN($E$2),0)</f>
        <v>#N/A</v>
      </c>
      <c r="K470" s="214" t="e">
        <f>VLOOKUP($A470,EH!$D$3:$K$52,COLUMN(K468)-COLUMN($E$2),0)</f>
        <v>#N/A</v>
      </c>
      <c r="L470" t="e">
        <f>VLOOKUP($A470,EH!$D$3:$K$52,COLUMN(L468)-COLUMN($E$2),0)</f>
        <v>#N/A</v>
      </c>
      <c r="M470" s="215" t="e">
        <f>VLOOKUP($A470,EH!$D$3:$K$52,COLUMN(M468)-COLUMN($E$2),0)</f>
        <v>#N/A</v>
      </c>
    </row>
    <row r="471" spans="1:13">
      <c r="A471" t="s">
        <v>1418</v>
      </c>
      <c r="C471">
        <v>1</v>
      </c>
      <c r="D471" s="215">
        <v>1.5</v>
      </c>
      <c r="F471">
        <v>1.25</v>
      </c>
      <c r="H471" s="218" t="e">
        <f>VLOOKUP($A471,EH!$D$3:$K$52,COLUMN(H469)-COLUMN($E$2),0)</f>
        <v>#N/A</v>
      </c>
      <c r="I471" t="e">
        <f>VLOOKUP($A471,EH!$D$3:$K$52,COLUMN(I469)-COLUMN($E$2),0)</f>
        <v>#N/A</v>
      </c>
      <c r="J471" s="215" t="e">
        <f>VLOOKUP($A471,EH!$D$3:$K$52,COLUMN(J469)-COLUMN($E$2),0)</f>
        <v>#N/A</v>
      </c>
      <c r="K471" s="214" t="e">
        <f>VLOOKUP($A471,EH!$D$3:$K$52,COLUMN(K469)-COLUMN($E$2),0)</f>
        <v>#N/A</v>
      </c>
      <c r="L471" t="e">
        <f>VLOOKUP($A471,EH!$D$3:$K$52,COLUMN(L469)-COLUMN($E$2),0)</f>
        <v>#N/A</v>
      </c>
      <c r="M471" s="215" t="e">
        <f>VLOOKUP($A471,EH!$D$3:$K$52,COLUMN(M469)-COLUMN($E$2),0)</f>
        <v>#N/A</v>
      </c>
    </row>
    <row r="472" spans="1:13">
      <c r="A472" t="s">
        <v>729</v>
      </c>
      <c r="C472">
        <v>12</v>
      </c>
      <c r="D472" s="215">
        <v>1.5</v>
      </c>
      <c r="H472" s="218" t="e">
        <f>VLOOKUP($A472,EH!$D$3:$K$52,COLUMN(H470)-COLUMN($E$2),0)</f>
        <v>#N/A</v>
      </c>
      <c r="I472" t="e">
        <f>VLOOKUP($A472,EH!$D$3:$K$52,COLUMN(I470)-COLUMN($E$2),0)</f>
        <v>#N/A</v>
      </c>
      <c r="J472" s="215" t="e">
        <f>VLOOKUP($A472,EH!$D$3:$K$52,COLUMN(J470)-COLUMN($E$2),0)</f>
        <v>#N/A</v>
      </c>
      <c r="K472" s="214" t="e">
        <f>VLOOKUP($A472,EH!$D$3:$K$52,COLUMN(K470)-COLUMN($E$2),0)</f>
        <v>#N/A</v>
      </c>
      <c r="L472" t="e">
        <f>VLOOKUP($A472,EH!$D$3:$K$52,COLUMN(L470)-COLUMN($E$2),0)</f>
        <v>#N/A</v>
      </c>
      <c r="M472" s="215" t="e">
        <f>VLOOKUP($A472,EH!$D$3:$K$52,COLUMN(M470)-COLUMN($E$2),0)</f>
        <v>#N/A</v>
      </c>
    </row>
    <row r="473" spans="1:13">
      <c r="A473" t="s">
        <v>730</v>
      </c>
      <c r="C473">
        <v>12</v>
      </c>
      <c r="D473" s="215">
        <v>1.5</v>
      </c>
      <c r="H473" s="218" t="e">
        <f>VLOOKUP($A473,EH!$D$3:$K$52,COLUMN(H471)-COLUMN($E$2),0)</f>
        <v>#N/A</v>
      </c>
      <c r="I473" t="e">
        <f>VLOOKUP($A473,EH!$D$3:$K$52,COLUMN(I471)-COLUMN($E$2),0)</f>
        <v>#N/A</v>
      </c>
      <c r="J473" s="215" t="e">
        <f>VLOOKUP($A473,EH!$D$3:$K$52,COLUMN(J471)-COLUMN($E$2),0)</f>
        <v>#N/A</v>
      </c>
      <c r="K473" s="214" t="e">
        <f>VLOOKUP($A473,EH!$D$3:$K$52,COLUMN(K471)-COLUMN($E$2),0)</f>
        <v>#N/A</v>
      </c>
      <c r="L473" t="e">
        <f>VLOOKUP($A473,EH!$D$3:$K$52,COLUMN(L471)-COLUMN($E$2),0)</f>
        <v>#N/A</v>
      </c>
      <c r="M473" s="215" t="e">
        <f>VLOOKUP($A473,EH!$D$3:$K$52,COLUMN(M471)-COLUMN($E$2),0)</f>
        <v>#N/A</v>
      </c>
    </row>
    <row r="474" spans="1:13">
      <c r="A474" t="s">
        <v>731</v>
      </c>
      <c r="C474">
        <v>12</v>
      </c>
      <c r="D474" s="215">
        <v>1.5</v>
      </c>
      <c r="H474" s="218" t="e">
        <f>VLOOKUP($A474,EH!$D$3:$K$52,COLUMN(H472)-COLUMN($E$2),0)</f>
        <v>#N/A</v>
      </c>
      <c r="I474" t="e">
        <f>VLOOKUP($A474,EH!$D$3:$K$52,COLUMN(I472)-COLUMN($E$2),0)</f>
        <v>#N/A</v>
      </c>
      <c r="J474" s="215" t="e">
        <f>VLOOKUP($A474,EH!$D$3:$K$52,COLUMN(J472)-COLUMN($E$2),0)</f>
        <v>#N/A</v>
      </c>
      <c r="K474" s="214" t="e">
        <f>VLOOKUP($A474,EH!$D$3:$K$52,COLUMN(K472)-COLUMN($E$2),0)</f>
        <v>#N/A</v>
      </c>
      <c r="L474" t="e">
        <f>VLOOKUP($A474,EH!$D$3:$K$52,COLUMN(L472)-COLUMN($E$2),0)</f>
        <v>#N/A</v>
      </c>
      <c r="M474" s="215" t="e">
        <f>VLOOKUP($A474,EH!$D$3:$K$52,COLUMN(M472)-COLUMN($E$2),0)</f>
        <v>#N/A</v>
      </c>
    </row>
    <row r="475" spans="1:13">
      <c r="A475" t="s">
        <v>1948</v>
      </c>
      <c r="C475">
        <v>2.75</v>
      </c>
      <c r="D475" s="215">
        <v>0.85</v>
      </c>
      <c r="F475">
        <v>0.55000000000000004</v>
      </c>
      <c r="H475" s="218" t="e">
        <f>VLOOKUP($A475,EH!$D$3:$K$52,COLUMN(H473)-COLUMN($E$2),0)</f>
        <v>#N/A</v>
      </c>
      <c r="I475" t="e">
        <f>VLOOKUP($A475,EH!$D$3:$K$52,COLUMN(I473)-COLUMN($E$2),0)</f>
        <v>#N/A</v>
      </c>
      <c r="J475" s="215" t="e">
        <f>VLOOKUP($A475,EH!$D$3:$K$52,COLUMN(J473)-COLUMN($E$2),0)</f>
        <v>#N/A</v>
      </c>
      <c r="K475" s="214" t="e">
        <f>VLOOKUP($A475,EH!$D$3:$K$52,COLUMN(K473)-COLUMN($E$2),0)</f>
        <v>#N/A</v>
      </c>
      <c r="L475" t="e">
        <f>VLOOKUP($A475,EH!$D$3:$K$52,COLUMN(L473)-COLUMN($E$2),0)</f>
        <v>#N/A</v>
      </c>
      <c r="M475" s="215" t="e">
        <f>VLOOKUP($A475,EH!$D$3:$K$52,COLUMN(M473)-COLUMN($E$2),0)</f>
        <v>#N/A</v>
      </c>
    </row>
    <row r="476" spans="1:13">
      <c r="A476" t="s">
        <v>1632</v>
      </c>
      <c r="C476">
        <v>8</v>
      </c>
      <c r="D476" s="215">
        <v>2</v>
      </c>
      <c r="H476" s="218" t="e">
        <f>VLOOKUP($A476,EH!$D$3:$K$52,COLUMN(H474)-COLUMN($E$2),0)</f>
        <v>#N/A</v>
      </c>
      <c r="I476" t="e">
        <f>VLOOKUP($A476,EH!$D$3:$K$52,COLUMN(I474)-COLUMN($E$2),0)</f>
        <v>#N/A</v>
      </c>
      <c r="J476" s="215" t="e">
        <f>VLOOKUP($A476,EH!$D$3:$K$52,COLUMN(J474)-COLUMN($E$2),0)</f>
        <v>#N/A</v>
      </c>
      <c r="K476" s="214" t="e">
        <f>VLOOKUP($A476,EH!$D$3:$K$52,COLUMN(K474)-COLUMN($E$2),0)</f>
        <v>#N/A</v>
      </c>
      <c r="L476" t="e">
        <f>VLOOKUP($A476,EH!$D$3:$K$52,COLUMN(L474)-COLUMN($E$2),0)</f>
        <v>#N/A</v>
      </c>
      <c r="M476" s="215" t="e">
        <f>VLOOKUP($A476,EH!$D$3:$K$52,COLUMN(M474)-COLUMN($E$2),0)</f>
        <v>#N/A</v>
      </c>
    </row>
    <row r="477" spans="1:13">
      <c r="A477" t="s">
        <v>2019</v>
      </c>
      <c r="C477">
        <v>8</v>
      </c>
      <c r="D477" s="215">
        <v>1.5</v>
      </c>
      <c r="F477">
        <v>4</v>
      </c>
      <c r="H477" s="218" t="e">
        <f>VLOOKUP($A477,EH!$D$3:$K$52,COLUMN(H475)-COLUMN($E$2),0)</f>
        <v>#N/A</v>
      </c>
      <c r="I477" t="e">
        <f>VLOOKUP($A477,EH!$D$3:$K$52,COLUMN(I475)-COLUMN($E$2),0)</f>
        <v>#N/A</v>
      </c>
      <c r="J477" s="215" t="e">
        <f>VLOOKUP($A477,EH!$D$3:$K$52,COLUMN(J475)-COLUMN($E$2),0)</f>
        <v>#N/A</v>
      </c>
      <c r="K477" s="214" t="e">
        <f>VLOOKUP($A477,EH!$D$3:$K$52,COLUMN(K475)-COLUMN($E$2),0)</f>
        <v>#N/A</v>
      </c>
      <c r="L477" t="e">
        <f>VLOOKUP($A477,EH!$D$3:$K$52,COLUMN(L475)-COLUMN($E$2),0)</f>
        <v>#N/A</v>
      </c>
      <c r="M477" s="215" t="e">
        <f>VLOOKUP($A477,EH!$D$3:$K$52,COLUMN(M475)-COLUMN($E$2),0)</f>
        <v>#N/A</v>
      </c>
    </row>
    <row r="478" spans="1:13">
      <c r="A478" t="s">
        <v>1645</v>
      </c>
      <c r="C478">
        <v>1.5</v>
      </c>
      <c r="D478" s="215">
        <v>1.5</v>
      </c>
      <c r="F478">
        <v>7.8</v>
      </c>
      <c r="H478" s="218" t="e">
        <f>VLOOKUP($A478,EH!$D$3:$K$52,COLUMN(H476)-COLUMN($E$2),0)</f>
        <v>#N/A</v>
      </c>
      <c r="I478" t="e">
        <f>VLOOKUP($A478,EH!$D$3:$K$52,COLUMN(I476)-COLUMN($E$2),0)</f>
        <v>#N/A</v>
      </c>
      <c r="J478" s="215" t="e">
        <f>VLOOKUP($A478,EH!$D$3:$K$52,COLUMN(J476)-COLUMN($E$2),0)</f>
        <v>#N/A</v>
      </c>
      <c r="K478" s="214" t="e">
        <f>VLOOKUP($A478,EH!$D$3:$K$52,COLUMN(K476)-COLUMN($E$2),0)</f>
        <v>#N/A</v>
      </c>
      <c r="L478" t="e">
        <f>VLOOKUP($A478,EH!$D$3:$K$52,COLUMN(L476)-COLUMN($E$2),0)</f>
        <v>#N/A</v>
      </c>
      <c r="M478" s="215" t="e">
        <f>VLOOKUP($A478,EH!$D$3:$K$52,COLUMN(M476)-COLUMN($E$2),0)</f>
        <v>#N/A</v>
      </c>
    </row>
    <row r="479" spans="1:13">
      <c r="A479" t="s">
        <v>1650</v>
      </c>
      <c r="C479">
        <v>1.5</v>
      </c>
      <c r="D479" s="215">
        <v>1.35</v>
      </c>
      <c r="F479">
        <v>6.7</v>
      </c>
      <c r="H479" s="218" t="e">
        <f>VLOOKUP($A479,EH!$D$3:$K$52,COLUMN(H477)-COLUMN($E$2),0)</f>
        <v>#N/A</v>
      </c>
      <c r="I479" t="e">
        <f>VLOOKUP($A479,EH!$D$3:$K$52,COLUMN(I477)-COLUMN($E$2),0)</f>
        <v>#N/A</v>
      </c>
      <c r="J479" s="215" t="e">
        <f>VLOOKUP($A479,EH!$D$3:$K$52,COLUMN(J477)-COLUMN($E$2),0)</f>
        <v>#N/A</v>
      </c>
      <c r="K479" s="214" t="e">
        <f>VLOOKUP($A479,EH!$D$3:$K$52,COLUMN(K477)-COLUMN($E$2),0)</f>
        <v>#N/A</v>
      </c>
      <c r="L479" t="e">
        <f>VLOOKUP($A479,EH!$D$3:$K$52,COLUMN(L477)-COLUMN($E$2),0)</f>
        <v>#N/A</v>
      </c>
      <c r="M479" s="215" t="e">
        <f>VLOOKUP($A479,EH!$D$3:$K$52,COLUMN(M477)-COLUMN($E$2),0)</f>
        <v>#N/A</v>
      </c>
    </row>
    <row r="480" spans="1:13">
      <c r="A480" t="s">
        <v>805</v>
      </c>
      <c r="C480">
        <v>0.5</v>
      </c>
      <c r="D480" s="215">
        <v>0.2</v>
      </c>
      <c r="H480" s="218" t="e">
        <f>VLOOKUP($A480,EH!$D$3:$K$52,COLUMN(H478)-COLUMN($E$2),0)</f>
        <v>#N/A</v>
      </c>
      <c r="I480" t="e">
        <f>VLOOKUP($A480,EH!$D$3:$K$52,COLUMN(I478)-COLUMN($E$2),0)</f>
        <v>#N/A</v>
      </c>
      <c r="J480" s="215" t="e">
        <f>VLOOKUP($A480,EH!$D$3:$K$52,COLUMN(J478)-COLUMN($E$2),0)</f>
        <v>#N/A</v>
      </c>
      <c r="K480" s="214" t="e">
        <f>VLOOKUP($A480,EH!$D$3:$K$52,COLUMN(K478)-COLUMN($E$2),0)</f>
        <v>#N/A</v>
      </c>
      <c r="L480" t="e">
        <f>VLOOKUP($A480,EH!$D$3:$K$52,COLUMN(L478)-COLUMN($E$2),0)</f>
        <v>#N/A</v>
      </c>
      <c r="M480" s="215" t="e">
        <f>VLOOKUP($A480,EH!$D$3:$K$52,COLUMN(M478)-COLUMN($E$2),0)</f>
        <v>#N/A</v>
      </c>
    </row>
    <row r="481" spans="1:13">
      <c r="A481" t="s">
        <v>1938</v>
      </c>
      <c r="C481">
        <v>3.8</v>
      </c>
      <c r="D481" s="215">
        <v>1.8</v>
      </c>
      <c r="H481" s="218" t="e">
        <f>VLOOKUP($A481,EH!$D$3:$K$52,COLUMN(H479)-COLUMN($E$2),0)</f>
        <v>#N/A</v>
      </c>
      <c r="I481" t="e">
        <f>VLOOKUP($A481,EH!$D$3:$K$52,COLUMN(I479)-COLUMN($E$2),0)</f>
        <v>#N/A</v>
      </c>
      <c r="J481" s="215" t="e">
        <f>VLOOKUP($A481,EH!$D$3:$K$52,COLUMN(J479)-COLUMN($E$2),0)</f>
        <v>#N/A</v>
      </c>
      <c r="K481" s="214" t="e">
        <f>VLOOKUP($A481,EH!$D$3:$K$52,COLUMN(K479)-COLUMN($E$2),0)</f>
        <v>#N/A</v>
      </c>
      <c r="L481" t="e">
        <f>VLOOKUP($A481,EH!$D$3:$K$52,COLUMN(L479)-COLUMN($E$2),0)</f>
        <v>#N/A</v>
      </c>
      <c r="M481" s="215" t="e">
        <f>VLOOKUP($A481,EH!$D$3:$K$52,COLUMN(M479)-COLUMN($E$2),0)</f>
        <v>#N/A</v>
      </c>
    </row>
    <row r="482" spans="1:13">
      <c r="A482" t="s">
        <v>1940</v>
      </c>
      <c r="C482">
        <v>2.8</v>
      </c>
      <c r="D482" s="215">
        <v>1.8</v>
      </c>
      <c r="H482" s="218" t="e">
        <f>VLOOKUP($A482,EH!$D$3:$K$52,COLUMN(H480)-COLUMN($E$2),0)</f>
        <v>#N/A</v>
      </c>
      <c r="I482" t="e">
        <f>VLOOKUP($A482,EH!$D$3:$K$52,COLUMN(I480)-COLUMN($E$2),0)</f>
        <v>#N/A</v>
      </c>
      <c r="J482" s="215" t="e">
        <f>VLOOKUP($A482,EH!$D$3:$K$52,COLUMN(J480)-COLUMN($E$2),0)</f>
        <v>#N/A</v>
      </c>
      <c r="K482" s="214" t="e">
        <f>VLOOKUP($A482,EH!$D$3:$K$52,COLUMN(K480)-COLUMN($E$2),0)</f>
        <v>#N/A</v>
      </c>
      <c r="L482" t="e">
        <f>VLOOKUP($A482,EH!$D$3:$K$52,COLUMN(L480)-COLUMN($E$2),0)</f>
        <v>#N/A</v>
      </c>
      <c r="M482" s="215" t="e">
        <f>VLOOKUP($A482,EH!$D$3:$K$52,COLUMN(M480)-COLUMN($E$2),0)</f>
        <v>#N/A</v>
      </c>
    </row>
    <row r="483" spans="1:13">
      <c r="A483" t="s">
        <v>1936</v>
      </c>
      <c r="C483">
        <v>2.8</v>
      </c>
      <c r="D483" s="215">
        <v>1.8</v>
      </c>
      <c r="H483" s="218" t="e">
        <f>VLOOKUP($A483,EH!$D$3:$K$52,COLUMN(H481)-COLUMN($E$2),0)</f>
        <v>#N/A</v>
      </c>
      <c r="I483" t="e">
        <f>VLOOKUP($A483,EH!$D$3:$K$52,COLUMN(I481)-COLUMN($E$2),0)</f>
        <v>#N/A</v>
      </c>
      <c r="J483" s="215" t="e">
        <f>VLOOKUP($A483,EH!$D$3:$K$52,COLUMN(J481)-COLUMN($E$2),0)</f>
        <v>#N/A</v>
      </c>
      <c r="K483" s="214" t="e">
        <f>VLOOKUP($A483,EH!$D$3:$K$52,COLUMN(K481)-COLUMN($E$2),0)</f>
        <v>#N/A</v>
      </c>
      <c r="L483" t="e">
        <f>VLOOKUP($A483,EH!$D$3:$K$52,COLUMN(L481)-COLUMN($E$2),0)</f>
        <v>#N/A</v>
      </c>
      <c r="M483" s="215" t="e">
        <f>VLOOKUP($A483,EH!$D$3:$K$52,COLUMN(M481)-COLUMN($E$2),0)</f>
        <v>#N/A</v>
      </c>
    </row>
    <row r="484" spans="1:13">
      <c r="A484" t="s">
        <v>2070</v>
      </c>
      <c r="C484">
        <v>0.3</v>
      </c>
      <c r="D484" s="215">
        <v>0.15</v>
      </c>
      <c r="F484">
        <v>0.7</v>
      </c>
      <c r="H484" s="218" t="e">
        <f>VLOOKUP($A484,EH!$D$3:$K$52,COLUMN(H482)-COLUMN($E$2),0)</f>
        <v>#N/A</v>
      </c>
      <c r="I484" t="e">
        <f>VLOOKUP($A484,EH!$D$3:$K$52,COLUMN(I482)-COLUMN($E$2),0)</f>
        <v>#N/A</v>
      </c>
      <c r="J484" s="215" t="e">
        <f>VLOOKUP($A484,EH!$D$3:$K$52,COLUMN(J482)-COLUMN($E$2),0)</f>
        <v>#N/A</v>
      </c>
      <c r="K484" s="214" t="e">
        <f>VLOOKUP($A484,EH!$D$3:$K$52,COLUMN(K482)-COLUMN($E$2),0)</f>
        <v>#N/A</v>
      </c>
      <c r="L484" t="e">
        <f>VLOOKUP($A484,EH!$D$3:$K$52,COLUMN(L482)-COLUMN($E$2),0)</f>
        <v>#N/A</v>
      </c>
      <c r="M484" s="215" t="e">
        <f>VLOOKUP($A484,EH!$D$3:$K$52,COLUMN(M482)-COLUMN($E$2),0)</f>
        <v>#N/A</v>
      </c>
    </row>
    <row r="485" spans="1:13">
      <c r="A485" t="s">
        <v>1560</v>
      </c>
      <c r="C485">
        <v>3.55</v>
      </c>
      <c r="D485" s="215">
        <v>1</v>
      </c>
      <c r="F485">
        <v>3.7</v>
      </c>
      <c r="H485" s="218" t="e">
        <f>VLOOKUP($A485,EH!$D$3:$K$52,COLUMN(H483)-COLUMN($E$2),0)</f>
        <v>#N/A</v>
      </c>
      <c r="I485" t="e">
        <f>VLOOKUP($A485,EH!$D$3:$K$52,COLUMN(I483)-COLUMN($E$2),0)</f>
        <v>#N/A</v>
      </c>
      <c r="J485" s="215" t="e">
        <f>VLOOKUP($A485,EH!$D$3:$K$52,COLUMN(J483)-COLUMN($E$2),0)</f>
        <v>#N/A</v>
      </c>
      <c r="K485" s="214" t="e">
        <f>VLOOKUP($A485,EH!$D$3:$K$52,COLUMN(K483)-COLUMN($E$2),0)</f>
        <v>#N/A</v>
      </c>
      <c r="L485" t="e">
        <f>VLOOKUP($A485,EH!$D$3:$K$52,COLUMN(L483)-COLUMN($E$2),0)</f>
        <v>#N/A</v>
      </c>
      <c r="M485" s="215" t="e">
        <f>VLOOKUP($A485,EH!$D$3:$K$52,COLUMN(M483)-COLUMN($E$2),0)</f>
        <v>#N/A</v>
      </c>
    </row>
    <row r="486" spans="1:13">
      <c r="A486" t="s">
        <v>1567</v>
      </c>
      <c r="C486">
        <v>3.55</v>
      </c>
      <c r="D486" s="215">
        <v>2</v>
      </c>
      <c r="F486">
        <v>3.7</v>
      </c>
      <c r="H486" s="218" t="e">
        <f>VLOOKUP($A486,EH!$D$3:$K$52,COLUMN(H484)-COLUMN($E$2),0)</f>
        <v>#N/A</v>
      </c>
      <c r="I486" t="e">
        <f>VLOOKUP($A486,EH!$D$3:$K$52,COLUMN(I484)-COLUMN($E$2),0)</f>
        <v>#N/A</v>
      </c>
      <c r="J486" s="215" t="e">
        <f>VLOOKUP($A486,EH!$D$3:$K$52,COLUMN(J484)-COLUMN($E$2),0)</f>
        <v>#N/A</v>
      </c>
      <c r="K486" s="214" t="e">
        <f>VLOOKUP($A486,EH!$D$3:$K$52,COLUMN(K484)-COLUMN($E$2),0)</f>
        <v>#N/A</v>
      </c>
      <c r="L486" t="e">
        <f>VLOOKUP($A486,EH!$D$3:$K$52,COLUMN(L484)-COLUMN($E$2),0)</f>
        <v>#N/A</v>
      </c>
      <c r="M486" s="215" t="e">
        <f>VLOOKUP($A486,EH!$D$3:$K$52,COLUMN(M484)-COLUMN($E$2),0)</f>
        <v>#N/A</v>
      </c>
    </row>
    <row r="487" spans="1:13">
      <c r="A487" t="s">
        <v>1568</v>
      </c>
      <c r="C487">
        <v>3.55</v>
      </c>
      <c r="D487" s="215">
        <v>1</v>
      </c>
      <c r="F487">
        <v>3.7</v>
      </c>
      <c r="H487" s="218" t="e">
        <f>VLOOKUP($A487,EH!$D$3:$K$52,COLUMN(H485)-COLUMN($E$2),0)</f>
        <v>#N/A</v>
      </c>
      <c r="I487" t="e">
        <f>VLOOKUP($A487,EH!$D$3:$K$52,COLUMN(I485)-COLUMN($E$2),0)</f>
        <v>#N/A</v>
      </c>
      <c r="J487" s="215" t="e">
        <f>VLOOKUP($A487,EH!$D$3:$K$52,COLUMN(J485)-COLUMN($E$2),0)</f>
        <v>#N/A</v>
      </c>
      <c r="K487" s="214" t="e">
        <f>VLOOKUP($A487,EH!$D$3:$K$52,COLUMN(K485)-COLUMN($E$2),0)</f>
        <v>#N/A</v>
      </c>
      <c r="L487" t="e">
        <f>VLOOKUP($A487,EH!$D$3:$K$52,COLUMN(L485)-COLUMN($E$2),0)</f>
        <v>#N/A</v>
      </c>
      <c r="M487" s="215" t="e">
        <f>VLOOKUP($A487,EH!$D$3:$K$52,COLUMN(M485)-COLUMN($E$2),0)</f>
        <v>#N/A</v>
      </c>
    </row>
    <row r="488" spans="1:13">
      <c r="A488" t="s">
        <v>1569</v>
      </c>
      <c r="C488">
        <v>3.55</v>
      </c>
      <c r="D488" s="215">
        <v>1</v>
      </c>
      <c r="F488">
        <v>4.55</v>
      </c>
      <c r="H488" s="218" t="e">
        <f>VLOOKUP($A488,EH!$D$3:$K$52,COLUMN(H486)-COLUMN($E$2),0)</f>
        <v>#N/A</v>
      </c>
      <c r="I488" t="e">
        <f>VLOOKUP($A488,EH!$D$3:$K$52,COLUMN(I486)-COLUMN($E$2),0)</f>
        <v>#N/A</v>
      </c>
      <c r="J488" s="215" t="e">
        <f>VLOOKUP($A488,EH!$D$3:$K$52,COLUMN(J486)-COLUMN($E$2),0)</f>
        <v>#N/A</v>
      </c>
      <c r="K488" s="214" t="e">
        <f>VLOOKUP($A488,EH!$D$3:$K$52,COLUMN(K486)-COLUMN($E$2),0)</f>
        <v>#N/A</v>
      </c>
      <c r="L488" t="e">
        <f>VLOOKUP($A488,EH!$D$3:$K$52,COLUMN(L486)-COLUMN($E$2),0)</f>
        <v>#N/A</v>
      </c>
      <c r="M488" s="215" t="e">
        <f>VLOOKUP($A488,EH!$D$3:$K$52,COLUMN(M486)-COLUMN($E$2),0)</f>
        <v>#N/A</v>
      </c>
    </row>
    <row r="489" spans="1:13">
      <c r="A489" t="s">
        <v>1570</v>
      </c>
      <c r="C489">
        <v>3.55</v>
      </c>
      <c r="D489" s="215">
        <v>1</v>
      </c>
      <c r="F489">
        <v>4.55</v>
      </c>
      <c r="H489" s="218" t="e">
        <f>VLOOKUP($A489,EH!$D$3:$K$52,COLUMN(H487)-COLUMN($E$2),0)</f>
        <v>#N/A</v>
      </c>
      <c r="I489" t="e">
        <f>VLOOKUP($A489,EH!$D$3:$K$52,COLUMN(I487)-COLUMN($E$2),0)</f>
        <v>#N/A</v>
      </c>
      <c r="J489" s="215" t="e">
        <f>VLOOKUP($A489,EH!$D$3:$K$52,COLUMN(J487)-COLUMN($E$2),0)</f>
        <v>#N/A</v>
      </c>
      <c r="K489" s="214" t="e">
        <f>VLOOKUP($A489,EH!$D$3:$K$52,COLUMN(K487)-COLUMN($E$2),0)</f>
        <v>#N/A</v>
      </c>
      <c r="L489" t="e">
        <f>VLOOKUP($A489,EH!$D$3:$K$52,COLUMN(L487)-COLUMN($E$2),0)</f>
        <v>#N/A</v>
      </c>
      <c r="M489" s="215" t="e">
        <f>VLOOKUP($A489,EH!$D$3:$K$52,COLUMN(M487)-COLUMN($E$2),0)</f>
        <v>#N/A</v>
      </c>
    </row>
    <row r="490" spans="1:13">
      <c r="A490" t="s">
        <v>1571</v>
      </c>
      <c r="C490">
        <v>3.55</v>
      </c>
      <c r="D490" s="215">
        <v>1</v>
      </c>
      <c r="F490">
        <v>3.7</v>
      </c>
      <c r="H490" s="218" t="e">
        <f>VLOOKUP($A490,EH!$D$3:$K$52,COLUMN(H488)-COLUMN($E$2),0)</f>
        <v>#N/A</v>
      </c>
      <c r="I490" t="e">
        <f>VLOOKUP($A490,EH!$D$3:$K$52,COLUMN(I488)-COLUMN($E$2),0)</f>
        <v>#N/A</v>
      </c>
      <c r="J490" s="215" t="e">
        <f>VLOOKUP($A490,EH!$D$3:$K$52,COLUMN(J488)-COLUMN($E$2),0)</f>
        <v>#N/A</v>
      </c>
      <c r="K490" s="214" t="e">
        <f>VLOOKUP($A490,EH!$D$3:$K$52,COLUMN(K488)-COLUMN($E$2),0)</f>
        <v>#N/A</v>
      </c>
      <c r="L490" t="e">
        <f>VLOOKUP($A490,EH!$D$3:$K$52,COLUMN(L488)-COLUMN($E$2),0)</f>
        <v>#N/A</v>
      </c>
      <c r="M490" s="215" t="e">
        <f>VLOOKUP($A490,EH!$D$3:$K$52,COLUMN(M488)-COLUMN($E$2),0)</f>
        <v>#N/A</v>
      </c>
    </row>
    <row r="491" spans="1:13">
      <c r="A491" t="s">
        <v>1572</v>
      </c>
      <c r="C491">
        <v>3.55</v>
      </c>
      <c r="D491" s="215">
        <v>1</v>
      </c>
      <c r="F491">
        <v>3.7</v>
      </c>
      <c r="H491" s="218" t="e">
        <f>VLOOKUP($A491,EH!$D$3:$K$52,COLUMN(H489)-COLUMN($E$2),0)</f>
        <v>#N/A</v>
      </c>
      <c r="I491" t="e">
        <f>VLOOKUP($A491,EH!$D$3:$K$52,COLUMN(I489)-COLUMN($E$2),0)</f>
        <v>#N/A</v>
      </c>
      <c r="J491" s="215" t="e">
        <f>VLOOKUP($A491,EH!$D$3:$K$52,COLUMN(J489)-COLUMN($E$2),0)</f>
        <v>#N/A</v>
      </c>
      <c r="K491" s="214" t="e">
        <f>VLOOKUP($A491,EH!$D$3:$K$52,COLUMN(K489)-COLUMN($E$2),0)</f>
        <v>#N/A</v>
      </c>
      <c r="L491" t="e">
        <f>VLOOKUP($A491,EH!$D$3:$K$52,COLUMN(L489)-COLUMN($E$2),0)</f>
        <v>#N/A</v>
      </c>
      <c r="M491" s="215" t="e">
        <f>VLOOKUP($A491,EH!$D$3:$K$52,COLUMN(M489)-COLUMN($E$2),0)</f>
        <v>#N/A</v>
      </c>
    </row>
    <row r="492" spans="1:13">
      <c r="A492" t="s">
        <v>1573</v>
      </c>
      <c r="C492">
        <v>3.55</v>
      </c>
      <c r="D492" s="215">
        <v>1</v>
      </c>
      <c r="F492">
        <v>3.7</v>
      </c>
      <c r="H492" s="218" t="e">
        <f>VLOOKUP($A492,EH!$D$3:$K$52,COLUMN(H490)-COLUMN($E$2),0)</f>
        <v>#N/A</v>
      </c>
      <c r="I492" t="e">
        <f>VLOOKUP($A492,EH!$D$3:$K$52,COLUMN(I490)-COLUMN($E$2),0)</f>
        <v>#N/A</v>
      </c>
      <c r="J492" s="215" t="e">
        <f>VLOOKUP($A492,EH!$D$3:$K$52,COLUMN(J490)-COLUMN($E$2),0)</f>
        <v>#N/A</v>
      </c>
      <c r="K492" s="214" t="e">
        <f>VLOOKUP($A492,EH!$D$3:$K$52,COLUMN(K490)-COLUMN($E$2),0)</f>
        <v>#N/A</v>
      </c>
      <c r="L492" t="e">
        <f>VLOOKUP($A492,EH!$D$3:$K$52,COLUMN(L490)-COLUMN($E$2),0)</f>
        <v>#N/A</v>
      </c>
      <c r="M492" s="215" t="e">
        <f>VLOOKUP($A492,EH!$D$3:$K$52,COLUMN(M490)-COLUMN($E$2),0)</f>
        <v>#N/A</v>
      </c>
    </row>
    <row r="493" spans="1:13">
      <c r="A493" t="s">
        <v>1574</v>
      </c>
      <c r="C493">
        <v>3.55</v>
      </c>
      <c r="D493" s="215">
        <v>1</v>
      </c>
      <c r="F493">
        <v>3.7</v>
      </c>
      <c r="H493" s="218" t="e">
        <f>VLOOKUP($A493,EH!$D$3:$K$52,COLUMN(H491)-COLUMN($E$2),0)</f>
        <v>#N/A</v>
      </c>
      <c r="I493" t="e">
        <f>VLOOKUP($A493,EH!$D$3:$K$52,COLUMN(I491)-COLUMN($E$2),0)</f>
        <v>#N/A</v>
      </c>
      <c r="J493" s="215" t="e">
        <f>VLOOKUP($A493,EH!$D$3:$K$52,COLUMN(J491)-COLUMN($E$2),0)</f>
        <v>#N/A</v>
      </c>
      <c r="K493" s="214" t="e">
        <f>VLOOKUP($A493,EH!$D$3:$K$52,COLUMN(K491)-COLUMN($E$2),0)</f>
        <v>#N/A</v>
      </c>
      <c r="L493" t="e">
        <f>VLOOKUP($A493,EH!$D$3:$K$52,COLUMN(L491)-COLUMN($E$2),0)</f>
        <v>#N/A</v>
      </c>
      <c r="M493" s="215" t="e">
        <f>VLOOKUP($A493,EH!$D$3:$K$52,COLUMN(M491)-COLUMN($E$2),0)</f>
        <v>#N/A</v>
      </c>
    </row>
    <row r="494" spans="1:13">
      <c r="A494" t="s">
        <v>1575</v>
      </c>
      <c r="C494">
        <v>3.55</v>
      </c>
      <c r="D494" s="215">
        <v>1.1000000000000001</v>
      </c>
      <c r="F494">
        <v>3.7</v>
      </c>
      <c r="H494" s="218" t="e">
        <f>VLOOKUP($A494,EH!$D$3:$K$52,COLUMN(H492)-COLUMN($E$2),0)</f>
        <v>#N/A</v>
      </c>
      <c r="I494" t="e">
        <f>VLOOKUP($A494,EH!$D$3:$K$52,COLUMN(I492)-COLUMN($E$2),0)</f>
        <v>#N/A</v>
      </c>
      <c r="J494" s="215" t="e">
        <f>VLOOKUP($A494,EH!$D$3:$K$52,COLUMN(J492)-COLUMN($E$2),0)</f>
        <v>#N/A</v>
      </c>
      <c r="K494" s="214" t="e">
        <f>VLOOKUP($A494,EH!$D$3:$K$52,COLUMN(K492)-COLUMN($E$2),0)</f>
        <v>#N/A</v>
      </c>
      <c r="L494" t="e">
        <f>VLOOKUP($A494,EH!$D$3:$K$52,COLUMN(L492)-COLUMN($E$2),0)</f>
        <v>#N/A</v>
      </c>
      <c r="M494" s="215" t="e">
        <f>VLOOKUP($A494,EH!$D$3:$K$52,COLUMN(M492)-COLUMN($E$2),0)</f>
        <v>#N/A</v>
      </c>
    </row>
    <row r="495" spans="1:13">
      <c r="A495" t="s">
        <v>1576</v>
      </c>
      <c r="C495">
        <v>3.55</v>
      </c>
      <c r="D495" s="215">
        <v>1</v>
      </c>
      <c r="F495">
        <v>3.7</v>
      </c>
      <c r="H495" s="218" t="e">
        <f>VLOOKUP($A495,EH!$D$3:$K$52,COLUMN(H493)-COLUMN($E$2),0)</f>
        <v>#N/A</v>
      </c>
      <c r="I495" t="e">
        <f>VLOOKUP($A495,EH!$D$3:$K$52,COLUMN(I493)-COLUMN($E$2),0)</f>
        <v>#N/A</v>
      </c>
      <c r="J495" s="215" t="e">
        <f>VLOOKUP($A495,EH!$D$3:$K$52,COLUMN(J493)-COLUMN($E$2),0)</f>
        <v>#N/A</v>
      </c>
      <c r="K495" s="214" t="e">
        <f>VLOOKUP($A495,EH!$D$3:$K$52,COLUMN(K493)-COLUMN($E$2),0)</f>
        <v>#N/A</v>
      </c>
      <c r="L495" t="e">
        <f>VLOOKUP($A495,EH!$D$3:$K$52,COLUMN(L493)-COLUMN($E$2),0)</f>
        <v>#N/A</v>
      </c>
      <c r="M495" s="215" t="e">
        <f>VLOOKUP($A495,EH!$D$3:$K$52,COLUMN(M493)-COLUMN($E$2),0)</f>
        <v>#N/A</v>
      </c>
    </row>
    <row r="496" spans="1:13">
      <c r="A496" t="s">
        <v>1577</v>
      </c>
      <c r="C496">
        <v>3.55</v>
      </c>
      <c r="D496" s="215">
        <v>1</v>
      </c>
      <c r="F496">
        <v>4.55</v>
      </c>
      <c r="H496" s="218" t="e">
        <f>VLOOKUP($A496,EH!$D$3:$K$52,COLUMN(H494)-COLUMN($E$2),0)</f>
        <v>#N/A</v>
      </c>
      <c r="I496" t="e">
        <f>VLOOKUP($A496,EH!$D$3:$K$52,COLUMN(I494)-COLUMN($E$2),0)</f>
        <v>#N/A</v>
      </c>
      <c r="J496" s="215" t="e">
        <f>VLOOKUP($A496,EH!$D$3:$K$52,COLUMN(J494)-COLUMN($E$2),0)</f>
        <v>#N/A</v>
      </c>
      <c r="K496" s="214" t="e">
        <f>VLOOKUP($A496,EH!$D$3:$K$52,COLUMN(K494)-COLUMN($E$2),0)</f>
        <v>#N/A</v>
      </c>
      <c r="L496" t="e">
        <f>VLOOKUP($A496,EH!$D$3:$K$52,COLUMN(L494)-COLUMN($E$2),0)</f>
        <v>#N/A</v>
      </c>
      <c r="M496" s="215" t="e">
        <f>VLOOKUP($A496,EH!$D$3:$K$52,COLUMN(M494)-COLUMN($E$2),0)</f>
        <v>#N/A</v>
      </c>
    </row>
    <row r="497" spans="1:13">
      <c r="A497" t="s">
        <v>1578</v>
      </c>
      <c r="C497">
        <v>3.55</v>
      </c>
      <c r="D497" s="215">
        <v>1</v>
      </c>
      <c r="F497">
        <v>4.55</v>
      </c>
      <c r="H497" s="218" t="e">
        <f>VLOOKUP($A497,EH!$D$3:$K$52,COLUMN(H495)-COLUMN($E$2),0)</f>
        <v>#N/A</v>
      </c>
      <c r="I497" t="e">
        <f>VLOOKUP($A497,EH!$D$3:$K$52,COLUMN(I495)-COLUMN($E$2),0)</f>
        <v>#N/A</v>
      </c>
      <c r="J497" s="215" t="e">
        <f>VLOOKUP($A497,EH!$D$3:$K$52,COLUMN(J495)-COLUMN($E$2),0)</f>
        <v>#N/A</v>
      </c>
      <c r="K497" s="214" t="e">
        <f>VLOOKUP($A497,EH!$D$3:$K$52,COLUMN(K495)-COLUMN($E$2),0)</f>
        <v>#N/A</v>
      </c>
      <c r="L497" t="e">
        <f>VLOOKUP($A497,EH!$D$3:$K$52,COLUMN(L495)-COLUMN($E$2),0)</f>
        <v>#N/A</v>
      </c>
      <c r="M497" s="215" t="e">
        <f>VLOOKUP($A497,EH!$D$3:$K$52,COLUMN(M495)-COLUMN($E$2),0)</f>
        <v>#N/A</v>
      </c>
    </row>
    <row r="498" spans="1:13">
      <c r="A498" t="s">
        <v>1579</v>
      </c>
      <c r="C498">
        <v>3.55</v>
      </c>
      <c r="D498" s="215">
        <v>1</v>
      </c>
      <c r="F498">
        <v>3.7</v>
      </c>
      <c r="H498" s="218" t="e">
        <f>VLOOKUP($A498,EH!$D$3:$K$52,COLUMN(H496)-COLUMN($E$2),0)</f>
        <v>#N/A</v>
      </c>
      <c r="I498" t="e">
        <f>VLOOKUP($A498,EH!$D$3:$K$52,COLUMN(I496)-COLUMN($E$2),0)</f>
        <v>#N/A</v>
      </c>
      <c r="J498" s="215" t="e">
        <f>VLOOKUP($A498,EH!$D$3:$K$52,COLUMN(J496)-COLUMN($E$2),0)</f>
        <v>#N/A</v>
      </c>
      <c r="K498" s="214" t="e">
        <f>VLOOKUP($A498,EH!$D$3:$K$52,COLUMN(K496)-COLUMN($E$2),0)</f>
        <v>#N/A</v>
      </c>
      <c r="L498" t="e">
        <f>VLOOKUP($A498,EH!$D$3:$K$52,COLUMN(L496)-COLUMN($E$2),0)</f>
        <v>#N/A</v>
      </c>
      <c r="M498" s="215" t="e">
        <f>VLOOKUP($A498,EH!$D$3:$K$52,COLUMN(M496)-COLUMN($E$2),0)</f>
        <v>#N/A</v>
      </c>
    </row>
    <row r="499" spans="1:13">
      <c r="A499" t="s">
        <v>1580</v>
      </c>
      <c r="C499">
        <v>3.55</v>
      </c>
      <c r="D499" s="215">
        <v>1</v>
      </c>
      <c r="F499">
        <v>3.7</v>
      </c>
      <c r="H499" s="218" t="e">
        <f>VLOOKUP($A499,EH!$D$3:$K$52,COLUMN(H497)-COLUMN($E$2),0)</f>
        <v>#N/A</v>
      </c>
      <c r="I499" t="e">
        <f>VLOOKUP($A499,EH!$D$3:$K$52,COLUMN(I497)-COLUMN($E$2),0)</f>
        <v>#N/A</v>
      </c>
      <c r="J499" s="215" t="e">
        <f>VLOOKUP($A499,EH!$D$3:$K$52,COLUMN(J497)-COLUMN($E$2),0)</f>
        <v>#N/A</v>
      </c>
      <c r="K499" s="214" t="e">
        <f>VLOOKUP($A499,EH!$D$3:$K$52,COLUMN(K497)-COLUMN($E$2),0)</f>
        <v>#N/A</v>
      </c>
      <c r="L499" t="e">
        <f>VLOOKUP($A499,EH!$D$3:$K$52,COLUMN(L497)-COLUMN($E$2),0)</f>
        <v>#N/A</v>
      </c>
      <c r="M499" s="215" t="e">
        <f>VLOOKUP($A499,EH!$D$3:$K$52,COLUMN(M497)-COLUMN($E$2),0)</f>
        <v>#N/A</v>
      </c>
    </row>
    <row r="500" spans="1:13">
      <c r="A500" t="s">
        <v>1581</v>
      </c>
      <c r="C500">
        <v>3.55</v>
      </c>
      <c r="D500" s="215">
        <v>1</v>
      </c>
      <c r="F500">
        <v>3.7</v>
      </c>
      <c r="H500" s="218" t="e">
        <f>VLOOKUP($A500,EH!$D$3:$K$52,COLUMN(H498)-COLUMN($E$2),0)</f>
        <v>#N/A</v>
      </c>
      <c r="I500" t="e">
        <f>VLOOKUP($A500,EH!$D$3:$K$52,COLUMN(I498)-COLUMN($E$2),0)</f>
        <v>#N/A</v>
      </c>
      <c r="J500" s="215" t="e">
        <f>VLOOKUP($A500,EH!$D$3:$K$52,COLUMN(J498)-COLUMN($E$2),0)</f>
        <v>#N/A</v>
      </c>
      <c r="K500" s="214" t="e">
        <f>VLOOKUP($A500,EH!$D$3:$K$52,COLUMN(K498)-COLUMN($E$2),0)</f>
        <v>#N/A</v>
      </c>
      <c r="L500" t="e">
        <f>VLOOKUP($A500,EH!$D$3:$K$52,COLUMN(L498)-COLUMN($E$2),0)</f>
        <v>#N/A</v>
      </c>
      <c r="M500" s="215" t="e">
        <f>VLOOKUP($A500,EH!$D$3:$K$52,COLUMN(M498)-COLUMN($E$2),0)</f>
        <v>#N/A</v>
      </c>
    </row>
    <row r="501" spans="1:13">
      <c r="A501" t="s">
        <v>1644</v>
      </c>
      <c r="C501">
        <v>2</v>
      </c>
      <c r="D501" s="215">
        <v>1.1000000000000001</v>
      </c>
      <c r="F501">
        <v>1</v>
      </c>
      <c r="H501" s="218" t="e">
        <f>VLOOKUP($A501,EH!$D$3:$K$52,COLUMN(H499)-COLUMN($E$2),0)</f>
        <v>#N/A</v>
      </c>
      <c r="I501" t="e">
        <f>VLOOKUP($A501,EH!$D$3:$K$52,COLUMN(I499)-COLUMN($E$2),0)</f>
        <v>#N/A</v>
      </c>
      <c r="J501" s="215" t="e">
        <f>VLOOKUP($A501,EH!$D$3:$K$52,COLUMN(J499)-COLUMN($E$2),0)</f>
        <v>#N/A</v>
      </c>
      <c r="K501" s="214" t="e">
        <f>VLOOKUP($A501,EH!$D$3:$K$52,COLUMN(K499)-COLUMN($E$2),0)</f>
        <v>#N/A</v>
      </c>
      <c r="L501" t="e">
        <f>VLOOKUP($A501,EH!$D$3:$K$52,COLUMN(L499)-COLUMN($E$2),0)</f>
        <v>#N/A</v>
      </c>
      <c r="M501" s="215" t="e">
        <f>VLOOKUP($A501,EH!$D$3:$K$52,COLUMN(M499)-COLUMN($E$2),0)</f>
        <v>#N/A</v>
      </c>
    </row>
    <row r="502" spans="1:13">
      <c r="A502" t="s">
        <v>2027</v>
      </c>
      <c r="C502">
        <v>8</v>
      </c>
      <c r="D502" s="215">
        <v>1</v>
      </c>
      <c r="F502">
        <v>3.7</v>
      </c>
      <c r="H502" s="218" t="e">
        <f>VLOOKUP($A502,EH!$D$3:$K$52,COLUMN(H500)-COLUMN($E$2),0)</f>
        <v>#N/A</v>
      </c>
      <c r="I502" t="e">
        <f>VLOOKUP($A502,EH!$D$3:$K$52,COLUMN(I500)-COLUMN($E$2),0)</f>
        <v>#N/A</v>
      </c>
      <c r="J502" s="215" t="e">
        <f>VLOOKUP($A502,EH!$D$3:$K$52,COLUMN(J500)-COLUMN($E$2),0)</f>
        <v>#N/A</v>
      </c>
      <c r="K502" s="214" t="e">
        <f>VLOOKUP($A502,EH!$D$3:$K$52,COLUMN(K500)-COLUMN($E$2),0)</f>
        <v>#N/A</v>
      </c>
      <c r="L502" t="e">
        <f>VLOOKUP($A502,EH!$D$3:$K$52,COLUMN(L500)-COLUMN($E$2),0)</f>
        <v>#N/A</v>
      </c>
      <c r="M502" s="215" t="e">
        <f>VLOOKUP($A502,EH!$D$3:$K$52,COLUMN(M500)-COLUMN($E$2),0)</f>
        <v>#N/A</v>
      </c>
    </row>
    <row r="503" spans="1:13">
      <c r="A503" t="s">
        <v>2029</v>
      </c>
      <c r="C503">
        <v>8</v>
      </c>
      <c r="D503" s="215">
        <v>1</v>
      </c>
      <c r="F503">
        <v>3.7</v>
      </c>
      <c r="H503" s="218" t="e">
        <f>VLOOKUP($A503,EH!$D$3:$K$52,COLUMN(H501)-COLUMN($E$2),0)</f>
        <v>#N/A</v>
      </c>
      <c r="I503" t="e">
        <f>VLOOKUP($A503,EH!$D$3:$K$52,COLUMN(I501)-COLUMN($E$2),0)</f>
        <v>#N/A</v>
      </c>
      <c r="J503" s="215" t="e">
        <f>VLOOKUP($A503,EH!$D$3:$K$52,COLUMN(J501)-COLUMN($E$2),0)</f>
        <v>#N/A</v>
      </c>
      <c r="K503" s="214" t="e">
        <f>VLOOKUP($A503,EH!$D$3:$K$52,COLUMN(K501)-COLUMN($E$2),0)</f>
        <v>#N/A</v>
      </c>
      <c r="L503" t="e">
        <f>VLOOKUP($A503,EH!$D$3:$K$52,COLUMN(L501)-COLUMN($E$2),0)</f>
        <v>#N/A</v>
      </c>
      <c r="M503" s="215" t="e">
        <f>VLOOKUP($A503,EH!$D$3:$K$52,COLUMN(M501)-COLUMN($E$2),0)</f>
        <v>#N/A</v>
      </c>
    </row>
    <row r="504" spans="1:13">
      <c r="A504" t="s">
        <v>2031</v>
      </c>
      <c r="C504">
        <v>8</v>
      </c>
      <c r="D504" s="215">
        <v>1</v>
      </c>
      <c r="H504" s="218" t="e">
        <f>VLOOKUP($A504,EH!$D$3:$K$52,COLUMN(H502)-COLUMN($E$2),0)</f>
        <v>#N/A</v>
      </c>
      <c r="I504" t="e">
        <f>VLOOKUP($A504,EH!$D$3:$K$52,COLUMN(I502)-COLUMN($E$2),0)</f>
        <v>#N/A</v>
      </c>
      <c r="J504" s="215" t="e">
        <f>VLOOKUP($A504,EH!$D$3:$K$52,COLUMN(J502)-COLUMN($E$2),0)</f>
        <v>#N/A</v>
      </c>
      <c r="K504" s="214" t="e">
        <f>VLOOKUP($A504,EH!$D$3:$K$52,COLUMN(K502)-COLUMN($E$2),0)</f>
        <v>#N/A</v>
      </c>
      <c r="L504" t="e">
        <f>VLOOKUP($A504,EH!$D$3:$K$52,COLUMN(L502)-COLUMN($E$2),0)</f>
        <v>#N/A</v>
      </c>
      <c r="M504" s="215" t="e">
        <f>VLOOKUP($A504,EH!$D$3:$K$52,COLUMN(M502)-COLUMN($E$2),0)</f>
        <v>#N/A</v>
      </c>
    </row>
    <row r="505" spans="1:13">
      <c r="A505" t="s">
        <v>2033</v>
      </c>
      <c r="C505">
        <v>8</v>
      </c>
      <c r="D505" s="215">
        <v>1</v>
      </c>
      <c r="H505" s="218" t="e">
        <f>VLOOKUP($A505,EH!$D$3:$K$52,COLUMN(H503)-COLUMN($E$2),0)</f>
        <v>#N/A</v>
      </c>
      <c r="I505" t="e">
        <f>VLOOKUP($A505,EH!$D$3:$K$52,COLUMN(I503)-COLUMN($E$2),0)</f>
        <v>#N/A</v>
      </c>
      <c r="J505" s="215" t="e">
        <f>VLOOKUP($A505,EH!$D$3:$K$52,COLUMN(J503)-COLUMN($E$2),0)</f>
        <v>#N/A</v>
      </c>
      <c r="K505" s="214" t="e">
        <f>VLOOKUP($A505,EH!$D$3:$K$52,COLUMN(K503)-COLUMN($E$2),0)</f>
        <v>#N/A</v>
      </c>
      <c r="L505" t="e">
        <f>VLOOKUP($A505,EH!$D$3:$K$52,COLUMN(L503)-COLUMN($E$2),0)</f>
        <v>#N/A</v>
      </c>
      <c r="M505" s="215" t="e">
        <f>VLOOKUP($A505,EH!$D$3:$K$52,COLUMN(M503)-COLUMN($E$2),0)</f>
        <v>#N/A</v>
      </c>
    </row>
    <row r="506" spans="1:13">
      <c r="A506" t="s">
        <v>2035</v>
      </c>
      <c r="C506">
        <v>8</v>
      </c>
      <c r="D506" s="215">
        <v>1</v>
      </c>
      <c r="H506" s="218" t="e">
        <f>VLOOKUP($A506,EH!$D$3:$K$52,COLUMN(H504)-COLUMN($E$2),0)</f>
        <v>#N/A</v>
      </c>
      <c r="I506" t="e">
        <f>VLOOKUP($A506,EH!$D$3:$K$52,COLUMN(I504)-COLUMN($E$2),0)</f>
        <v>#N/A</v>
      </c>
      <c r="J506" s="215" t="e">
        <f>VLOOKUP($A506,EH!$D$3:$K$52,COLUMN(J504)-COLUMN($E$2),0)</f>
        <v>#N/A</v>
      </c>
      <c r="K506" s="214" t="e">
        <f>VLOOKUP($A506,EH!$D$3:$K$52,COLUMN(K504)-COLUMN($E$2),0)</f>
        <v>#N/A</v>
      </c>
      <c r="L506" t="e">
        <f>VLOOKUP($A506,EH!$D$3:$K$52,COLUMN(L504)-COLUMN($E$2),0)</f>
        <v>#N/A</v>
      </c>
      <c r="M506" s="215" t="e">
        <f>VLOOKUP($A506,EH!$D$3:$K$52,COLUMN(M504)-COLUMN($E$2),0)</f>
        <v>#N/A</v>
      </c>
    </row>
    <row r="507" spans="1:13">
      <c r="A507" t="s">
        <v>2037</v>
      </c>
      <c r="C507">
        <v>8</v>
      </c>
      <c r="D507" s="215">
        <v>1</v>
      </c>
      <c r="F507">
        <v>3.7</v>
      </c>
      <c r="H507" s="218" t="e">
        <f>VLOOKUP($A507,EH!$D$3:$K$52,COLUMN(H505)-COLUMN($E$2),0)</f>
        <v>#N/A</v>
      </c>
      <c r="I507" t="e">
        <f>VLOOKUP($A507,EH!$D$3:$K$52,COLUMN(I505)-COLUMN($E$2),0)</f>
        <v>#N/A</v>
      </c>
      <c r="J507" s="215" t="e">
        <f>VLOOKUP($A507,EH!$D$3:$K$52,COLUMN(J505)-COLUMN($E$2),0)</f>
        <v>#N/A</v>
      </c>
      <c r="K507" s="214" t="e">
        <f>VLOOKUP($A507,EH!$D$3:$K$52,COLUMN(K505)-COLUMN($E$2),0)</f>
        <v>#N/A</v>
      </c>
      <c r="L507" t="e">
        <f>VLOOKUP($A507,EH!$D$3:$K$52,COLUMN(L505)-COLUMN($E$2),0)</f>
        <v>#N/A</v>
      </c>
      <c r="M507" s="215" t="e">
        <f>VLOOKUP($A507,EH!$D$3:$K$52,COLUMN(M505)-COLUMN($E$2),0)</f>
        <v>#N/A</v>
      </c>
    </row>
    <row r="508" spans="1:13">
      <c r="A508" t="s">
        <v>781</v>
      </c>
      <c r="C508">
        <v>1</v>
      </c>
      <c r="D508" s="215">
        <v>0.09</v>
      </c>
      <c r="H508" s="218" t="e">
        <f>VLOOKUP($A508,EH!$D$3:$K$52,COLUMN(H506)-COLUMN($E$2),0)</f>
        <v>#N/A</v>
      </c>
      <c r="I508" t="e">
        <f>VLOOKUP($A508,EH!$D$3:$K$52,COLUMN(I506)-COLUMN($E$2),0)</f>
        <v>#N/A</v>
      </c>
      <c r="J508" s="215" t="e">
        <f>VLOOKUP($A508,EH!$D$3:$K$52,COLUMN(J506)-COLUMN($E$2),0)</f>
        <v>#N/A</v>
      </c>
      <c r="K508" s="214" t="e">
        <f>VLOOKUP($A508,EH!$D$3:$K$52,COLUMN(K506)-COLUMN($E$2),0)</f>
        <v>#N/A</v>
      </c>
      <c r="L508" t="e">
        <f>VLOOKUP($A508,EH!$D$3:$K$52,COLUMN(L506)-COLUMN($E$2),0)</f>
        <v>#N/A</v>
      </c>
      <c r="M508" s="215" t="e">
        <f>VLOOKUP($A508,EH!$D$3:$K$52,COLUMN(M506)-COLUMN($E$2),0)</f>
        <v>#N/A</v>
      </c>
    </row>
    <row r="509" spans="1:13">
      <c r="A509" t="s">
        <v>737</v>
      </c>
      <c r="C509">
        <v>10</v>
      </c>
      <c r="D509" s="215">
        <v>0.75</v>
      </c>
      <c r="H509" s="218" t="e">
        <f>VLOOKUP($A509,EH!$D$3:$K$52,COLUMN(H507)-COLUMN($E$2),0)</f>
        <v>#N/A</v>
      </c>
      <c r="I509" t="e">
        <f>VLOOKUP($A509,EH!$D$3:$K$52,COLUMN(I507)-COLUMN($E$2),0)</f>
        <v>#N/A</v>
      </c>
      <c r="J509" s="215" t="e">
        <f>VLOOKUP($A509,EH!$D$3:$K$52,COLUMN(J507)-COLUMN($E$2),0)</f>
        <v>#N/A</v>
      </c>
      <c r="K509" s="214" t="e">
        <f>VLOOKUP($A509,EH!$D$3:$K$52,COLUMN(K507)-COLUMN($E$2),0)</f>
        <v>#N/A</v>
      </c>
      <c r="L509" t="e">
        <f>VLOOKUP($A509,EH!$D$3:$K$52,COLUMN(L507)-COLUMN($E$2),0)</f>
        <v>#N/A</v>
      </c>
      <c r="M509" s="215" t="e">
        <f>VLOOKUP($A509,EH!$D$3:$K$52,COLUMN(M507)-COLUMN($E$2),0)</f>
        <v>#N/A</v>
      </c>
    </row>
    <row r="510" spans="1:13">
      <c r="A510" t="s">
        <v>734</v>
      </c>
      <c r="C510">
        <v>3</v>
      </c>
      <c r="D510" s="215">
        <v>1</v>
      </c>
      <c r="H510" s="218" t="e">
        <f>VLOOKUP($A510,EH!$D$3:$K$52,COLUMN(H508)-COLUMN($E$2),0)</f>
        <v>#N/A</v>
      </c>
      <c r="I510" t="e">
        <f>VLOOKUP($A510,EH!$D$3:$K$52,COLUMN(I508)-COLUMN($E$2),0)</f>
        <v>#N/A</v>
      </c>
      <c r="J510" s="215" t="e">
        <f>VLOOKUP($A510,EH!$D$3:$K$52,COLUMN(J508)-COLUMN($E$2),0)</f>
        <v>#N/A</v>
      </c>
      <c r="K510" s="214" t="e">
        <f>VLOOKUP($A510,EH!$D$3:$K$52,COLUMN(K508)-COLUMN($E$2),0)</f>
        <v>#N/A</v>
      </c>
      <c r="L510" t="e">
        <f>VLOOKUP($A510,EH!$D$3:$K$52,COLUMN(L508)-COLUMN($E$2),0)</f>
        <v>#N/A</v>
      </c>
      <c r="M510" s="215" t="e">
        <f>VLOOKUP($A510,EH!$D$3:$K$52,COLUMN(M508)-COLUMN($E$2),0)</f>
        <v>#N/A</v>
      </c>
    </row>
    <row r="511" spans="1:13">
      <c r="A511" t="s">
        <v>736</v>
      </c>
      <c r="C511">
        <v>1.5</v>
      </c>
      <c r="D511" s="215">
        <v>0.25</v>
      </c>
      <c r="H511" s="218" t="e">
        <f>VLOOKUP($A511,EH!$D$3:$K$52,COLUMN(H509)-COLUMN($E$2),0)</f>
        <v>#N/A</v>
      </c>
      <c r="I511" t="e">
        <f>VLOOKUP($A511,EH!$D$3:$K$52,COLUMN(I509)-COLUMN($E$2),0)</f>
        <v>#N/A</v>
      </c>
      <c r="J511" s="215" t="e">
        <f>VLOOKUP($A511,EH!$D$3:$K$52,COLUMN(J509)-COLUMN($E$2),0)</f>
        <v>#N/A</v>
      </c>
      <c r="K511" s="214" t="e">
        <f>VLOOKUP($A511,EH!$D$3:$K$52,COLUMN(K509)-COLUMN($E$2),0)</f>
        <v>#N/A</v>
      </c>
      <c r="L511" t="e">
        <f>VLOOKUP($A511,EH!$D$3:$K$52,COLUMN(L509)-COLUMN($E$2),0)</f>
        <v>#N/A</v>
      </c>
      <c r="M511" s="215" t="e">
        <f>VLOOKUP($A511,EH!$D$3:$K$52,COLUMN(M509)-COLUMN($E$2),0)</f>
        <v>#N/A</v>
      </c>
    </row>
    <row r="512" spans="1:13">
      <c r="A512" t="s">
        <v>1996</v>
      </c>
      <c r="C512">
        <v>0.8</v>
      </c>
      <c r="D512" s="215">
        <v>1</v>
      </c>
      <c r="F512">
        <v>3.2</v>
      </c>
      <c r="H512" s="218" t="e">
        <f>VLOOKUP($A512,EH!$D$3:$K$52,COLUMN(H510)-COLUMN($E$2),0)</f>
        <v>#N/A</v>
      </c>
      <c r="I512" t="e">
        <f>VLOOKUP($A512,EH!$D$3:$K$52,COLUMN(I510)-COLUMN($E$2),0)</f>
        <v>#N/A</v>
      </c>
      <c r="J512" s="215" t="e">
        <f>VLOOKUP($A512,EH!$D$3:$K$52,COLUMN(J510)-COLUMN($E$2),0)</f>
        <v>#N/A</v>
      </c>
      <c r="K512" s="214" t="e">
        <f>VLOOKUP($A512,EH!$D$3:$K$52,COLUMN(K510)-COLUMN($E$2),0)</f>
        <v>#N/A</v>
      </c>
      <c r="L512" t="e">
        <f>VLOOKUP($A512,EH!$D$3:$K$52,COLUMN(L510)-COLUMN($E$2),0)</f>
        <v>#N/A</v>
      </c>
      <c r="M512" s="215" t="e">
        <f>VLOOKUP($A512,EH!$D$3:$K$52,COLUMN(M510)-COLUMN($E$2),0)</f>
        <v>#N/A</v>
      </c>
    </row>
    <row r="513" spans="1:13">
      <c r="A513" t="s">
        <v>1818</v>
      </c>
      <c r="C513">
        <v>4.8</v>
      </c>
      <c r="D513" s="215">
        <v>4.5</v>
      </c>
      <c r="F513">
        <v>10.79</v>
      </c>
      <c r="G513">
        <v>6</v>
      </c>
      <c r="H513" s="218" t="e">
        <f>VLOOKUP($A513,EH!$D$3:$K$52,COLUMN(H511)-COLUMN($E$2),0)</f>
        <v>#N/A</v>
      </c>
      <c r="I513" t="e">
        <f>VLOOKUP($A513,EH!$D$3:$K$52,COLUMN(I511)-COLUMN($E$2),0)</f>
        <v>#N/A</v>
      </c>
      <c r="J513" s="215" t="e">
        <f>VLOOKUP($A513,EH!$D$3:$K$52,COLUMN(J511)-COLUMN($E$2),0)</f>
        <v>#N/A</v>
      </c>
      <c r="K513" s="214" t="e">
        <f>VLOOKUP($A513,EH!$D$3:$K$52,COLUMN(K511)-COLUMN($E$2),0)</f>
        <v>#N/A</v>
      </c>
      <c r="L513" t="e">
        <f>VLOOKUP($A513,EH!$D$3:$K$52,COLUMN(L511)-COLUMN($E$2),0)</f>
        <v>#N/A</v>
      </c>
      <c r="M513" s="215" t="e">
        <f>VLOOKUP($A513,EH!$D$3:$K$52,COLUMN(M511)-COLUMN($E$2),0)</f>
        <v>#N/A</v>
      </c>
    </row>
    <row r="514" spans="1:13">
      <c r="A514" t="s">
        <v>2061</v>
      </c>
      <c r="C514">
        <v>0.8</v>
      </c>
      <c r="D514" s="215">
        <v>1</v>
      </c>
      <c r="F514">
        <v>3.2</v>
      </c>
      <c r="H514" s="218" t="e">
        <f>VLOOKUP($A514,EH!$D$3:$K$52,COLUMN(H512)-COLUMN($E$2),0)</f>
        <v>#N/A</v>
      </c>
      <c r="I514" t="e">
        <f>VLOOKUP($A514,EH!$D$3:$K$52,COLUMN(I512)-COLUMN($E$2),0)</f>
        <v>#N/A</v>
      </c>
      <c r="J514" s="215" t="e">
        <f>VLOOKUP($A514,EH!$D$3:$K$52,COLUMN(J512)-COLUMN($E$2),0)</f>
        <v>#N/A</v>
      </c>
      <c r="K514" s="214" t="e">
        <f>VLOOKUP($A514,EH!$D$3:$K$52,COLUMN(K512)-COLUMN($E$2),0)</f>
        <v>#N/A</v>
      </c>
      <c r="L514" t="e">
        <f>VLOOKUP($A514,EH!$D$3:$K$52,COLUMN(L512)-COLUMN($E$2),0)</f>
        <v>#N/A</v>
      </c>
      <c r="M514" s="215" t="e">
        <f>VLOOKUP($A514,EH!$D$3:$K$52,COLUMN(M512)-COLUMN($E$2),0)</f>
        <v>#N/A</v>
      </c>
    </row>
    <row r="515" spans="1:13">
      <c r="A515" t="s">
        <v>503</v>
      </c>
      <c r="C515">
        <v>2.75</v>
      </c>
      <c r="D515" s="215">
        <v>1</v>
      </c>
      <c r="H515" s="218" t="e">
        <f>VLOOKUP($A515,EH!$D$3:$K$52,COLUMN(H513)-COLUMN($E$2),0)</f>
        <v>#N/A</v>
      </c>
      <c r="I515" t="e">
        <f>VLOOKUP($A515,EH!$D$3:$K$52,COLUMN(I513)-COLUMN($E$2),0)</f>
        <v>#N/A</v>
      </c>
      <c r="J515" s="215" t="e">
        <f>VLOOKUP($A515,EH!$D$3:$K$52,COLUMN(J513)-COLUMN($E$2),0)</f>
        <v>#N/A</v>
      </c>
      <c r="K515" s="214" t="e">
        <f>VLOOKUP($A515,EH!$D$3:$K$52,COLUMN(K513)-COLUMN($E$2),0)</f>
        <v>#N/A</v>
      </c>
      <c r="L515" t="e">
        <f>VLOOKUP($A515,EH!$D$3:$K$52,COLUMN(L513)-COLUMN($E$2),0)</f>
        <v>#N/A</v>
      </c>
      <c r="M515" s="215" t="e">
        <f>VLOOKUP($A515,EH!$D$3:$K$52,COLUMN(M513)-COLUMN($E$2),0)</f>
        <v>#N/A</v>
      </c>
    </row>
    <row r="516" spans="1:13">
      <c r="A516" t="s">
        <v>502</v>
      </c>
      <c r="C516">
        <v>3.75</v>
      </c>
      <c r="D516" s="215">
        <v>1</v>
      </c>
      <c r="H516" s="218" t="e">
        <f>VLOOKUP($A516,EH!$D$3:$K$52,COLUMN(H514)-COLUMN($E$2),0)</f>
        <v>#N/A</v>
      </c>
      <c r="I516" t="e">
        <f>VLOOKUP($A516,EH!$D$3:$K$52,COLUMN(I514)-COLUMN($E$2),0)</f>
        <v>#N/A</v>
      </c>
      <c r="J516" s="215" t="e">
        <f>VLOOKUP($A516,EH!$D$3:$K$52,COLUMN(J514)-COLUMN($E$2),0)</f>
        <v>#N/A</v>
      </c>
      <c r="K516" s="214" t="e">
        <f>VLOOKUP($A516,EH!$D$3:$K$52,COLUMN(K514)-COLUMN($E$2),0)</f>
        <v>#N/A</v>
      </c>
      <c r="L516" t="e">
        <f>VLOOKUP($A516,EH!$D$3:$K$52,COLUMN(L514)-COLUMN($E$2),0)</f>
        <v>#N/A</v>
      </c>
      <c r="M516" s="215" t="e">
        <f>VLOOKUP($A516,EH!$D$3:$K$52,COLUMN(M514)-COLUMN($E$2),0)</f>
        <v>#N/A</v>
      </c>
    </row>
    <row r="517" spans="1:13">
      <c r="A517" t="s">
        <v>2076</v>
      </c>
      <c r="C517">
        <v>4</v>
      </c>
      <c r="D517" s="215">
        <v>1</v>
      </c>
      <c r="F517">
        <v>4.4000000000000004</v>
      </c>
      <c r="H517" s="218" t="e">
        <f>VLOOKUP($A517,EH!$D$3:$K$52,COLUMN(H515)-COLUMN($E$2),0)</f>
        <v>#N/A</v>
      </c>
      <c r="I517" t="e">
        <f>VLOOKUP($A517,EH!$D$3:$K$52,COLUMN(I515)-COLUMN($E$2),0)</f>
        <v>#N/A</v>
      </c>
      <c r="J517" s="215" t="e">
        <f>VLOOKUP($A517,EH!$D$3:$K$52,COLUMN(J515)-COLUMN($E$2),0)</f>
        <v>#N/A</v>
      </c>
      <c r="K517" s="214" t="e">
        <f>VLOOKUP($A517,EH!$D$3:$K$52,COLUMN(K515)-COLUMN($E$2),0)</f>
        <v>#N/A</v>
      </c>
      <c r="L517" t="e">
        <f>VLOOKUP($A517,EH!$D$3:$K$52,COLUMN(L515)-COLUMN($E$2),0)</f>
        <v>#N/A</v>
      </c>
      <c r="M517" s="215" t="e">
        <f>VLOOKUP($A517,EH!$D$3:$K$52,COLUMN(M515)-COLUMN($E$2),0)</f>
        <v>#N/A</v>
      </c>
    </row>
    <row r="518" spans="1:13">
      <c r="A518" t="s">
        <v>2077</v>
      </c>
      <c r="C518">
        <v>0.85</v>
      </c>
      <c r="D518" s="215">
        <v>0.2</v>
      </c>
      <c r="F518">
        <v>1.95</v>
      </c>
      <c r="H518" s="218" t="e">
        <f>VLOOKUP($A518,EH!$D$3:$K$52,COLUMN(H516)-COLUMN($E$2),0)</f>
        <v>#N/A</v>
      </c>
      <c r="I518" t="e">
        <f>VLOOKUP($A518,EH!$D$3:$K$52,COLUMN(I516)-COLUMN($E$2),0)</f>
        <v>#N/A</v>
      </c>
      <c r="J518" s="215" t="e">
        <f>VLOOKUP($A518,EH!$D$3:$K$52,COLUMN(J516)-COLUMN($E$2),0)</f>
        <v>#N/A</v>
      </c>
      <c r="K518" s="214" t="e">
        <f>VLOOKUP($A518,EH!$D$3:$K$52,COLUMN(K516)-COLUMN($E$2),0)</f>
        <v>#N/A</v>
      </c>
      <c r="L518" t="e">
        <f>VLOOKUP($A518,EH!$D$3:$K$52,COLUMN(L516)-COLUMN($E$2),0)</f>
        <v>#N/A</v>
      </c>
      <c r="M518" s="215" t="e">
        <f>VLOOKUP($A518,EH!$D$3:$K$52,COLUMN(M516)-COLUMN($E$2),0)</f>
        <v>#N/A</v>
      </c>
    </row>
    <row r="519" spans="1:13">
      <c r="A519" t="s">
        <v>1903</v>
      </c>
      <c r="C519">
        <v>3</v>
      </c>
      <c r="D519" s="215">
        <v>0.5</v>
      </c>
      <c r="H519" s="218" t="e">
        <f>VLOOKUP($A519,EH!$D$3:$K$52,COLUMN(H517)-COLUMN($E$2),0)</f>
        <v>#N/A</v>
      </c>
      <c r="I519" t="e">
        <f>VLOOKUP($A519,EH!$D$3:$K$52,COLUMN(I517)-COLUMN($E$2),0)</f>
        <v>#N/A</v>
      </c>
      <c r="J519" s="215" t="e">
        <f>VLOOKUP($A519,EH!$D$3:$K$52,COLUMN(J517)-COLUMN($E$2),0)</f>
        <v>#N/A</v>
      </c>
      <c r="K519" s="214" t="e">
        <f>VLOOKUP($A519,EH!$D$3:$K$52,COLUMN(K517)-COLUMN($E$2),0)</f>
        <v>#N/A</v>
      </c>
      <c r="L519" t="e">
        <f>VLOOKUP($A519,EH!$D$3:$K$52,COLUMN(L517)-COLUMN($E$2),0)</f>
        <v>#N/A</v>
      </c>
      <c r="M519" s="215" t="e">
        <f>VLOOKUP($A519,EH!$D$3:$K$52,COLUMN(M517)-COLUMN($E$2),0)</f>
        <v>#N/A</v>
      </c>
    </row>
    <row r="520" spans="1:13">
      <c r="A520" t="s">
        <v>848</v>
      </c>
      <c r="C520">
        <v>3</v>
      </c>
      <c r="D520" s="215">
        <v>0.5</v>
      </c>
      <c r="F520">
        <v>1.278</v>
      </c>
      <c r="G520">
        <v>0.09</v>
      </c>
      <c r="H520" s="218" t="e">
        <f>VLOOKUP($A520,EH!$D$3:$K$52,COLUMN(H518)-COLUMN($E$2),0)</f>
        <v>#N/A</v>
      </c>
      <c r="I520" t="e">
        <f>VLOOKUP($A520,EH!$D$3:$K$52,COLUMN(I518)-COLUMN($E$2),0)</f>
        <v>#N/A</v>
      </c>
      <c r="J520" s="215" t="e">
        <f>VLOOKUP($A520,EH!$D$3:$K$52,COLUMN(J518)-COLUMN($E$2),0)</f>
        <v>#N/A</v>
      </c>
      <c r="K520" s="214" t="e">
        <f>VLOOKUP($A520,EH!$D$3:$K$52,COLUMN(K518)-COLUMN($E$2),0)</f>
        <v>#N/A</v>
      </c>
      <c r="L520" t="e">
        <f>VLOOKUP($A520,EH!$D$3:$K$52,COLUMN(L518)-COLUMN($E$2),0)</f>
        <v>#N/A</v>
      </c>
      <c r="M520" s="215" t="e">
        <f>VLOOKUP($A520,EH!$D$3:$K$52,COLUMN(M518)-COLUMN($E$2),0)</f>
        <v>#N/A</v>
      </c>
    </row>
    <row r="521" spans="1:13">
      <c r="A521" t="s">
        <v>824</v>
      </c>
      <c r="B521" s="214">
        <v>10</v>
      </c>
      <c r="D521" s="215">
        <v>3</v>
      </c>
      <c r="F521">
        <v>2.5</v>
      </c>
      <c r="G521">
        <v>0.9</v>
      </c>
      <c r="H521" s="218" t="e">
        <f>VLOOKUP($A521,EH!$D$3:$K$52,COLUMN(H519)-COLUMN($E$2),0)</f>
        <v>#N/A</v>
      </c>
      <c r="I521" t="e">
        <f>VLOOKUP($A521,EH!$D$3:$K$52,COLUMN(I519)-COLUMN($E$2),0)</f>
        <v>#N/A</v>
      </c>
      <c r="J521" s="215" t="e">
        <f>VLOOKUP($A521,EH!$D$3:$K$52,COLUMN(J519)-COLUMN($E$2),0)</f>
        <v>#N/A</v>
      </c>
      <c r="K521" s="214" t="e">
        <f>VLOOKUP($A521,EH!$D$3:$K$52,COLUMN(K519)-COLUMN($E$2),0)</f>
        <v>#N/A</v>
      </c>
      <c r="L521" t="e">
        <f>VLOOKUP($A521,EH!$D$3:$K$52,COLUMN(L519)-COLUMN($E$2),0)</f>
        <v>#N/A</v>
      </c>
      <c r="M521" s="215" t="e">
        <f>VLOOKUP($A521,EH!$D$3:$K$52,COLUMN(M519)-COLUMN($E$2),0)</f>
        <v>#N/A</v>
      </c>
    </row>
    <row r="522" spans="1:13">
      <c r="A522" t="s">
        <v>831</v>
      </c>
      <c r="B522" s="214">
        <v>10</v>
      </c>
      <c r="D522" s="215">
        <v>3</v>
      </c>
      <c r="F522">
        <v>2</v>
      </c>
      <c r="G522">
        <v>0.7</v>
      </c>
      <c r="H522" s="218" t="e">
        <f>VLOOKUP($A522,EH!$D$3:$K$52,COLUMN(H520)-COLUMN($E$2),0)</f>
        <v>#N/A</v>
      </c>
      <c r="I522" t="e">
        <f>VLOOKUP($A522,EH!$D$3:$K$52,COLUMN(I520)-COLUMN($E$2),0)</f>
        <v>#N/A</v>
      </c>
      <c r="J522" s="215" t="e">
        <f>VLOOKUP($A522,EH!$D$3:$K$52,COLUMN(J520)-COLUMN($E$2),0)</f>
        <v>#N/A</v>
      </c>
      <c r="K522" s="214" t="e">
        <f>VLOOKUP($A522,EH!$D$3:$K$52,COLUMN(K520)-COLUMN($E$2),0)</f>
        <v>#N/A</v>
      </c>
      <c r="L522" t="e">
        <f>VLOOKUP($A522,EH!$D$3:$K$52,COLUMN(L520)-COLUMN($E$2),0)</f>
        <v>#N/A</v>
      </c>
      <c r="M522" s="215" t="e">
        <f>VLOOKUP($A522,EH!$D$3:$K$52,COLUMN(M520)-COLUMN($E$2),0)</f>
        <v>#N/A</v>
      </c>
    </row>
    <row r="523" spans="1:13">
      <c r="A523" t="s">
        <v>832</v>
      </c>
      <c r="B523" s="214">
        <v>10</v>
      </c>
      <c r="D523" s="215">
        <v>3</v>
      </c>
      <c r="F523">
        <v>2.5</v>
      </c>
      <c r="G523">
        <v>0.9</v>
      </c>
      <c r="H523" s="218" t="e">
        <f>VLOOKUP($A523,EH!$D$3:$K$52,COLUMN(H521)-COLUMN($E$2),0)</f>
        <v>#N/A</v>
      </c>
      <c r="I523" t="e">
        <f>VLOOKUP($A523,EH!$D$3:$K$52,COLUMN(I521)-COLUMN($E$2),0)</f>
        <v>#N/A</v>
      </c>
      <c r="J523" s="215" t="e">
        <f>VLOOKUP($A523,EH!$D$3:$K$52,COLUMN(J521)-COLUMN($E$2),0)</f>
        <v>#N/A</v>
      </c>
      <c r="K523" s="214" t="e">
        <f>VLOOKUP($A523,EH!$D$3:$K$52,COLUMN(K521)-COLUMN($E$2),0)</f>
        <v>#N/A</v>
      </c>
      <c r="L523" t="e">
        <f>VLOOKUP($A523,EH!$D$3:$K$52,COLUMN(L521)-COLUMN($E$2),0)</f>
        <v>#N/A</v>
      </c>
      <c r="M523" s="215" t="e">
        <f>VLOOKUP($A523,EH!$D$3:$K$52,COLUMN(M521)-COLUMN($E$2),0)</f>
        <v>#N/A</v>
      </c>
    </row>
    <row r="524" spans="1:13">
      <c r="A524" t="s">
        <v>833</v>
      </c>
      <c r="B524" s="214">
        <v>10</v>
      </c>
      <c r="D524" s="215">
        <v>3</v>
      </c>
      <c r="F524">
        <v>2</v>
      </c>
      <c r="G524">
        <v>0.7</v>
      </c>
      <c r="H524" s="218" t="e">
        <f>VLOOKUP($A524,EH!$D$3:$K$52,COLUMN(H522)-COLUMN($E$2),0)</f>
        <v>#N/A</v>
      </c>
      <c r="I524" t="e">
        <f>VLOOKUP($A524,EH!$D$3:$K$52,COLUMN(I522)-COLUMN($E$2),0)</f>
        <v>#N/A</v>
      </c>
      <c r="J524" s="215" t="e">
        <f>VLOOKUP($A524,EH!$D$3:$K$52,COLUMN(J522)-COLUMN($E$2),0)</f>
        <v>#N/A</v>
      </c>
      <c r="K524" s="214" t="e">
        <f>VLOOKUP($A524,EH!$D$3:$K$52,COLUMN(K522)-COLUMN($E$2),0)</f>
        <v>#N/A</v>
      </c>
      <c r="L524" t="e">
        <f>VLOOKUP($A524,EH!$D$3:$K$52,COLUMN(L522)-COLUMN($E$2),0)</f>
        <v>#N/A</v>
      </c>
      <c r="M524" s="215" t="e">
        <f>VLOOKUP($A524,EH!$D$3:$K$52,COLUMN(M522)-COLUMN($E$2),0)</f>
        <v>#N/A</v>
      </c>
    </row>
    <row r="525" spans="1:13">
      <c r="A525" t="s">
        <v>834</v>
      </c>
      <c r="B525" s="214">
        <v>10</v>
      </c>
      <c r="D525" s="215">
        <v>3</v>
      </c>
      <c r="F525">
        <v>1.5</v>
      </c>
      <c r="G525">
        <v>0.5</v>
      </c>
      <c r="H525" s="218" t="e">
        <f>VLOOKUP($A525,EH!$D$3:$K$52,COLUMN(H523)-COLUMN($E$2),0)</f>
        <v>#N/A</v>
      </c>
      <c r="I525" t="e">
        <f>VLOOKUP($A525,EH!$D$3:$K$52,COLUMN(I523)-COLUMN($E$2),0)</f>
        <v>#N/A</v>
      </c>
      <c r="J525" s="215" t="e">
        <f>VLOOKUP($A525,EH!$D$3:$K$52,COLUMN(J523)-COLUMN($E$2),0)</f>
        <v>#N/A</v>
      </c>
      <c r="K525" s="214" t="e">
        <f>VLOOKUP($A525,EH!$D$3:$K$52,COLUMN(K523)-COLUMN($E$2),0)</f>
        <v>#N/A</v>
      </c>
      <c r="L525" t="e">
        <f>VLOOKUP($A525,EH!$D$3:$K$52,COLUMN(L523)-COLUMN($E$2),0)</f>
        <v>#N/A</v>
      </c>
      <c r="M525" s="215" t="e">
        <f>VLOOKUP($A525,EH!$D$3:$K$52,COLUMN(M523)-COLUMN($E$2),0)</f>
        <v>#N/A</v>
      </c>
    </row>
    <row r="526" spans="1:13">
      <c r="A526" t="s">
        <v>835</v>
      </c>
      <c r="B526" s="214">
        <v>10</v>
      </c>
      <c r="D526" s="215">
        <v>3</v>
      </c>
      <c r="F526">
        <v>1.5</v>
      </c>
      <c r="G526">
        <v>0.5</v>
      </c>
      <c r="H526" s="218" t="e">
        <f>VLOOKUP($A526,EH!$D$3:$K$52,COLUMN(H524)-COLUMN($E$2),0)</f>
        <v>#N/A</v>
      </c>
      <c r="I526" t="e">
        <f>VLOOKUP($A526,EH!$D$3:$K$52,COLUMN(I524)-COLUMN($E$2),0)</f>
        <v>#N/A</v>
      </c>
      <c r="J526" s="215" t="e">
        <f>VLOOKUP($A526,EH!$D$3:$K$52,COLUMN(J524)-COLUMN($E$2),0)</f>
        <v>#N/A</v>
      </c>
      <c r="K526" s="214" t="e">
        <f>VLOOKUP($A526,EH!$D$3:$K$52,COLUMN(K524)-COLUMN($E$2),0)</f>
        <v>#N/A</v>
      </c>
      <c r="L526" t="e">
        <f>VLOOKUP($A526,EH!$D$3:$K$52,COLUMN(L524)-COLUMN($E$2),0)</f>
        <v>#N/A</v>
      </c>
      <c r="M526" s="215" t="e">
        <f>VLOOKUP($A526,EH!$D$3:$K$52,COLUMN(M524)-COLUMN($E$2),0)</f>
        <v>#N/A</v>
      </c>
    </row>
    <row r="527" spans="1:13">
      <c r="A527" t="s">
        <v>836</v>
      </c>
      <c r="B527" s="214">
        <v>10</v>
      </c>
      <c r="D527" s="215">
        <v>3</v>
      </c>
      <c r="F527">
        <v>1.5</v>
      </c>
      <c r="G527">
        <v>0.5</v>
      </c>
      <c r="H527" s="218" t="e">
        <f>VLOOKUP($A527,EH!$D$3:$K$52,COLUMN(H525)-COLUMN($E$2),0)</f>
        <v>#N/A</v>
      </c>
      <c r="I527" t="e">
        <f>VLOOKUP($A527,EH!$D$3:$K$52,COLUMN(I525)-COLUMN($E$2),0)</f>
        <v>#N/A</v>
      </c>
      <c r="J527" s="215" t="e">
        <f>VLOOKUP($A527,EH!$D$3:$K$52,COLUMN(J525)-COLUMN($E$2),0)</f>
        <v>#N/A</v>
      </c>
      <c r="K527" s="214" t="e">
        <f>VLOOKUP($A527,EH!$D$3:$K$52,COLUMN(K525)-COLUMN($E$2),0)</f>
        <v>#N/A</v>
      </c>
      <c r="L527" t="e">
        <f>VLOOKUP($A527,EH!$D$3:$K$52,COLUMN(L525)-COLUMN($E$2),0)</f>
        <v>#N/A</v>
      </c>
      <c r="M527" s="215" t="e">
        <f>VLOOKUP($A527,EH!$D$3:$K$52,COLUMN(M525)-COLUMN($E$2),0)</f>
        <v>#N/A</v>
      </c>
    </row>
    <row r="528" spans="1:13">
      <c r="A528" t="s">
        <v>1822</v>
      </c>
      <c r="C528">
        <v>0.75</v>
      </c>
      <c r="D528" s="215">
        <v>0.35</v>
      </c>
      <c r="F528">
        <v>5.2</v>
      </c>
      <c r="G528">
        <v>0.09</v>
      </c>
      <c r="H528" s="218" t="e">
        <f>VLOOKUP($A528,EH!$D$3:$K$52,COLUMN(H526)-COLUMN($E$2),0)</f>
        <v>#N/A</v>
      </c>
      <c r="I528" t="e">
        <f>VLOOKUP($A528,EH!$D$3:$K$52,COLUMN(I526)-COLUMN($E$2),0)</f>
        <v>#N/A</v>
      </c>
      <c r="J528" s="215" t="e">
        <f>VLOOKUP($A528,EH!$D$3:$K$52,COLUMN(J526)-COLUMN($E$2),0)</f>
        <v>#N/A</v>
      </c>
      <c r="K528" s="214" t="e">
        <f>VLOOKUP($A528,EH!$D$3:$K$52,COLUMN(K526)-COLUMN($E$2),0)</f>
        <v>#N/A</v>
      </c>
      <c r="L528" t="e">
        <f>VLOOKUP($A528,EH!$D$3:$K$52,COLUMN(L526)-COLUMN($E$2),0)</f>
        <v>#N/A</v>
      </c>
      <c r="M528" s="215" t="e">
        <f>VLOOKUP($A528,EH!$D$3:$K$52,COLUMN(M526)-COLUMN($E$2),0)</f>
        <v>#N/A</v>
      </c>
    </row>
    <row r="529" spans="1:13">
      <c r="A529" t="s">
        <v>1828</v>
      </c>
      <c r="B529" s="214">
        <v>8</v>
      </c>
      <c r="D529" s="215">
        <v>2</v>
      </c>
      <c r="F529">
        <v>1</v>
      </c>
      <c r="G529">
        <v>0.4</v>
      </c>
      <c r="H529" s="218" t="e">
        <f>VLOOKUP($A529,EH!$D$3:$K$52,COLUMN(H527)-COLUMN($E$2),0)</f>
        <v>#N/A</v>
      </c>
      <c r="I529" t="e">
        <f>VLOOKUP($A529,EH!$D$3:$K$52,COLUMN(I527)-COLUMN($E$2),0)</f>
        <v>#N/A</v>
      </c>
      <c r="J529" s="215" t="e">
        <f>VLOOKUP($A529,EH!$D$3:$K$52,COLUMN(J527)-COLUMN($E$2),0)</f>
        <v>#N/A</v>
      </c>
      <c r="K529" s="214" t="e">
        <f>VLOOKUP($A529,EH!$D$3:$K$52,COLUMN(K527)-COLUMN($E$2),0)</f>
        <v>#N/A</v>
      </c>
      <c r="L529" t="e">
        <f>VLOOKUP($A529,EH!$D$3:$K$52,COLUMN(L527)-COLUMN($E$2),0)</f>
        <v>#N/A</v>
      </c>
      <c r="M529" s="215" t="e">
        <f>VLOOKUP($A529,EH!$D$3:$K$52,COLUMN(M527)-COLUMN($E$2),0)</f>
        <v>#N/A</v>
      </c>
    </row>
    <row r="530" spans="1:13">
      <c r="A530" t="s">
        <v>1829</v>
      </c>
      <c r="B530" s="214">
        <v>8</v>
      </c>
      <c r="D530" s="215">
        <v>2</v>
      </c>
      <c r="F530">
        <v>0.5</v>
      </c>
      <c r="G530">
        <v>0.2</v>
      </c>
      <c r="H530" s="218" t="e">
        <f>VLOOKUP($A530,EH!$D$3:$K$52,COLUMN(H528)-COLUMN($E$2),0)</f>
        <v>#N/A</v>
      </c>
      <c r="I530" t="e">
        <f>VLOOKUP($A530,EH!$D$3:$K$52,COLUMN(I528)-COLUMN($E$2),0)</f>
        <v>#N/A</v>
      </c>
      <c r="J530" s="215" t="e">
        <f>VLOOKUP($A530,EH!$D$3:$K$52,COLUMN(J528)-COLUMN($E$2),0)</f>
        <v>#N/A</v>
      </c>
      <c r="K530" s="214" t="e">
        <f>VLOOKUP($A530,EH!$D$3:$K$52,COLUMN(K528)-COLUMN($E$2),0)</f>
        <v>#N/A</v>
      </c>
      <c r="L530" t="e">
        <f>VLOOKUP($A530,EH!$D$3:$K$52,COLUMN(L528)-COLUMN($E$2),0)</f>
        <v>#N/A</v>
      </c>
      <c r="M530" s="215" t="e">
        <f>VLOOKUP($A530,EH!$D$3:$K$52,COLUMN(M528)-COLUMN($E$2),0)</f>
        <v>#N/A</v>
      </c>
    </row>
    <row r="531" spans="1:13">
      <c r="A531" t="s">
        <v>1830</v>
      </c>
      <c r="B531" s="214">
        <v>8</v>
      </c>
      <c r="D531" s="215">
        <v>2</v>
      </c>
      <c r="H531" s="218" t="e">
        <f>VLOOKUP($A531,EH!$D$3:$K$52,COLUMN(H529)-COLUMN($E$2),0)</f>
        <v>#N/A</v>
      </c>
      <c r="I531" t="e">
        <f>VLOOKUP($A531,EH!$D$3:$K$52,COLUMN(I529)-COLUMN($E$2),0)</f>
        <v>#N/A</v>
      </c>
      <c r="J531" s="215" t="e">
        <f>VLOOKUP($A531,EH!$D$3:$K$52,COLUMN(J529)-COLUMN($E$2),0)</f>
        <v>#N/A</v>
      </c>
      <c r="K531" s="214" t="e">
        <f>VLOOKUP($A531,EH!$D$3:$K$52,COLUMN(K529)-COLUMN($E$2),0)</f>
        <v>#N/A</v>
      </c>
      <c r="L531" t="e">
        <f>VLOOKUP($A531,EH!$D$3:$K$52,COLUMN(L529)-COLUMN($E$2),0)</f>
        <v>#N/A</v>
      </c>
      <c r="M531" s="215" t="e">
        <f>VLOOKUP($A531,EH!$D$3:$K$52,COLUMN(M529)-COLUMN($E$2),0)</f>
        <v>#N/A</v>
      </c>
    </row>
    <row r="532" spans="1:13">
      <c r="A532" t="s">
        <v>2050</v>
      </c>
      <c r="B532" s="214">
        <v>10</v>
      </c>
      <c r="D532" s="215">
        <v>3</v>
      </c>
      <c r="F532">
        <v>10.6</v>
      </c>
      <c r="G532">
        <v>2</v>
      </c>
      <c r="H532" s="218" t="e">
        <f>VLOOKUP($A532,EH!$D$3:$K$52,COLUMN(H530)-COLUMN($E$2),0)</f>
        <v>#N/A</v>
      </c>
      <c r="I532" t="e">
        <f>VLOOKUP($A532,EH!$D$3:$K$52,COLUMN(I530)-COLUMN($E$2),0)</f>
        <v>#N/A</v>
      </c>
      <c r="J532" s="215" t="e">
        <f>VLOOKUP($A532,EH!$D$3:$K$52,COLUMN(J530)-COLUMN($E$2),0)</f>
        <v>#N/A</v>
      </c>
      <c r="K532" s="214" t="e">
        <f>VLOOKUP($A532,EH!$D$3:$K$52,COLUMN(K530)-COLUMN($E$2),0)</f>
        <v>#N/A</v>
      </c>
      <c r="L532" t="e">
        <f>VLOOKUP($A532,EH!$D$3:$K$52,COLUMN(L530)-COLUMN($E$2),0)</f>
        <v>#N/A</v>
      </c>
      <c r="M532" s="215" t="e">
        <f>VLOOKUP($A532,EH!$D$3:$K$52,COLUMN(M530)-COLUMN($E$2),0)</f>
        <v>#N/A</v>
      </c>
    </row>
    <row r="533" spans="1:13">
      <c r="A533" t="s">
        <v>1333</v>
      </c>
      <c r="C533">
        <v>20</v>
      </c>
      <c r="D533" s="215">
        <v>3</v>
      </c>
      <c r="F533">
        <v>11.5</v>
      </c>
      <c r="H533" s="218" t="e">
        <f>VLOOKUP($A533,EH!$D$3:$K$52,COLUMN(H531)-COLUMN($E$2),0)</f>
        <v>#N/A</v>
      </c>
      <c r="I533" t="e">
        <f>VLOOKUP($A533,EH!$D$3:$K$52,COLUMN(I531)-COLUMN($E$2),0)</f>
        <v>#N/A</v>
      </c>
      <c r="J533" s="215" t="e">
        <f>VLOOKUP($A533,EH!$D$3:$K$52,COLUMN(J531)-COLUMN($E$2),0)</f>
        <v>#N/A</v>
      </c>
      <c r="K533" s="214" t="e">
        <f>VLOOKUP($A533,EH!$D$3:$K$52,COLUMN(K531)-COLUMN($E$2),0)</f>
        <v>#N/A</v>
      </c>
      <c r="L533" t="e">
        <f>VLOOKUP($A533,EH!$D$3:$K$52,COLUMN(L531)-COLUMN($E$2),0)</f>
        <v>#N/A</v>
      </c>
      <c r="M533" s="215" t="e">
        <f>VLOOKUP($A533,EH!$D$3:$K$52,COLUMN(M531)-COLUMN($E$2),0)</f>
        <v>#N/A</v>
      </c>
    </row>
    <row r="534" spans="1:13">
      <c r="A534" t="s">
        <v>1631</v>
      </c>
      <c r="C534">
        <v>5</v>
      </c>
      <c r="D534" s="215">
        <v>1.5</v>
      </c>
      <c r="F534">
        <v>5</v>
      </c>
      <c r="H534" s="218" t="e">
        <f>VLOOKUP($A534,EH!$D$3:$K$52,COLUMN(H532)-COLUMN($E$2),0)</f>
        <v>#N/A</v>
      </c>
      <c r="I534" t="e">
        <f>VLOOKUP($A534,EH!$D$3:$K$52,COLUMN(I532)-COLUMN($E$2),0)</f>
        <v>#N/A</v>
      </c>
      <c r="J534" s="215" t="e">
        <f>VLOOKUP($A534,EH!$D$3:$K$52,COLUMN(J532)-COLUMN($E$2),0)</f>
        <v>#N/A</v>
      </c>
      <c r="K534" s="214" t="e">
        <f>VLOOKUP($A534,EH!$D$3:$K$52,COLUMN(K532)-COLUMN($E$2),0)</f>
        <v>#N/A</v>
      </c>
      <c r="L534" t="e">
        <f>VLOOKUP($A534,EH!$D$3:$K$52,COLUMN(L532)-COLUMN($E$2),0)</f>
        <v>#N/A</v>
      </c>
      <c r="M534" s="215" t="e">
        <f>VLOOKUP($A534,EH!$D$3:$K$52,COLUMN(M532)-COLUMN($E$2),0)</f>
        <v>#N/A</v>
      </c>
    </row>
    <row r="535" spans="1:13">
      <c r="A535" t="s">
        <v>1430</v>
      </c>
      <c r="C535">
        <v>1</v>
      </c>
      <c r="H535" s="218" t="e">
        <f>VLOOKUP($A535,EH!$D$3:$K$52,COLUMN(H533)-COLUMN($E$2),0)</f>
        <v>#N/A</v>
      </c>
      <c r="I535" t="e">
        <f>VLOOKUP($A535,EH!$D$3:$K$52,COLUMN(I533)-COLUMN($E$2),0)</f>
        <v>#N/A</v>
      </c>
      <c r="J535" s="215" t="e">
        <f>VLOOKUP($A535,EH!$D$3:$K$52,COLUMN(J533)-COLUMN($E$2),0)</f>
        <v>#N/A</v>
      </c>
      <c r="K535" s="214" t="e">
        <f>VLOOKUP($A535,EH!$D$3:$K$52,COLUMN(K533)-COLUMN($E$2),0)</f>
        <v>#N/A</v>
      </c>
      <c r="L535" t="e">
        <f>VLOOKUP($A535,EH!$D$3:$K$52,COLUMN(L533)-COLUMN($E$2),0)</f>
        <v>#N/A</v>
      </c>
      <c r="M535" s="215" t="e">
        <f>VLOOKUP($A535,EH!$D$3:$K$52,COLUMN(M533)-COLUMN($E$2),0)</f>
        <v>#N/A</v>
      </c>
    </row>
    <row r="536" spans="1:13">
      <c r="A536" t="s">
        <v>1431</v>
      </c>
      <c r="C536">
        <v>1</v>
      </c>
      <c r="H536" s="218" t="e">
        <f>VLOOKUP($A536,EH!$D$3:$K$52,COLUMN(H534)-COLUMN($E$2),0)</f>
        <v>#N/A</v>
      </c>
      <c r="I536" t="e">
        <f>VLOOKUP($A536,EH!$D$3:$K$52,COLUMN(I534)-COLUMN($E$2),0)</f>
        <v>#N/A</v>
      </c>
      <c r="J536" s="215" t="e">
        <f>VLOOKUP($A536,EH!$D$3:$K$52,COLUMN(J534)-COLUMN($E$2),0)</f>
        <v>#N/A</v>
      </c>
      <c r="K536" s="214" t="e">
        <f>VLOOKUP($A536,EH!$D$3:$K$52,COLUMN(K534)-COLUMN($E$2),0)</f>
        <v>#N/A</v>
      </c>
      <c r="L536" t="e">
        <f>VLOOKUP($A536,EH!$D$3:$K$52,COLUMN(L534)-COLUMN($E$2),0)</f>
        <v>#N/A</v>
      </c>
      <c r="M536" s="215" t="e">
        <f>VLOOKUP($A536,EH!$D$3:$K$52,COLUMN(M534)-COLUMN($E$2),0)</f>
        <v>#N/A</v>
      </c>
    </row>
    <row r="537" spans="1:13">
      <c r="A537" t="s">
        <v>1648</v>
      </c>
      <c r="C537">
        <v>0.55000000000000004</v>
      </c>
      <c r="H537" s="218" t="e">
        <f>VLOOKUP($A537,EH!$D$3:$K$52,COLUMN(H535)-COLUMN($E$2),0)</f>
        <v>#N/A</v>
      </c>
      <c r="I537" t="e">
        <f>VLOOKUP($A537,EH!$D$3:$K$52,COLUMN(I535)-COLUMN($E$2),0)</f>
        <v>#N/A</v>
      </c>
      <c r="J537" s="215" t="e">
        <f>VLOOKUP($A537,EH!$D$3:$K$52,COLUMN(J535)-COLUMN($E$2),0)</f>
        <v>#N/A</v>
      </c>
      <c r="K537" s="214" t="e">
        <f>VLOOKUP($A537,EH!$D$3:$K$52,COLUMN(K535)-COLUMN($E$2),0)</f>
        <v>#N/A</v>
      </c>
      <c r="L537" t="e">
        <f>VLOOKUP($A537,EH!$D$3:$K$52,COLUMN(L535)-COLUMN($E$2),0)</f>
        <v>#N/A</v>
      </c>
      <c r="M537" s="215" t="e">
        <f>VLOOKUP($A537,EH!$D$3:$K$52,COLUMN(M535)-COLUMN($E$2),0)</f>
        <v>#N/A</v>
      </c>
    </row>
    <row r="538" spans="1:13">
      <c r="A538" t="s">
        <v>1900</v>
      </c>
      <c r="B538" s="214">
        <v>1</v>
      </c>
      <c r="C538">
        <v>4.5</v>
      </c>
      <c r="D538" s="215">
        <v>1</v>
      </c>
      <c r="H538" s="218" t="e">
        <f>VLOOKUP($A538,EH!$D$3:$K$52,COLUMN(H536)-COLUMN($E$2),0)</f>
        <v>#N/A</v>
      </c>
      <c r="I538" t="e">
        <f>VLOOKUP($A538,EH!$D$3:$K$52,COLUMN(I536)-COLUMN($E$2),0)</f>
        <v>#N/A</v>
      </c>
      <c r="J538" s="215" t="e">
        <f>VLOOKUP($A538,EH!$D$3:$K$52,COLUMN(J536)-COLUMN($E$2),0)</f>
        <v>#N/A</v>
      </c>
      <c r="K538" s="214" t="e">
        <f>VLOOKUP($A538,EH!$D$3:$K$52,COLUMN(K536)-COLUMN($E$2),0)</f>
        <v>#N/A</v>
      </c>
      <c r="L538" t="e">
        <f>VLOOKUP($A538,EH!$D$3:$K$52,COLUMN(L536)-COLUMN($E$2),0)</f>
        <v>#N/A</v>
      </c>
      <c r="M538" s="215" t="e">
        <f>VLOOKUP($A538,EH!$D$3:$K$52,COLUMN(M536)-COLUMN($E$2),0)</f>
        <v>#N/A</v>
      </c>
    </row>
    <row r="539" spans="1:13">
      <c r="A539" t="s">
        <v>1320</v>
      </c>
      <c r="H539" s="218" t="e">
        <f>VLOOKUP($A539,EH!$D$3:$K$52,COLUMN(H537)-COLUMN($E$2),0)</f>
        <v>#N/A</v>
      </c>
      <c r="I539" t="e">
        <f>VLOOKUP($A539,EH!$D$3:$K$52,COLUMN(I537)-COLUMN($E$2),0)</f>
        <v>#N/A</v>
      </c>
      <c r="J539" s="215" t="e">
        <f>VLOOKUP($A539,EH!$D$3:$K$52,COLUMN(J537)-COLUMN($E$2),0)</f>
        <v>#N/A</v>
      </c>
      <c r="K539" s="214" t="e">
        <f>VLOOKUP($A539,EH!$D$3:$K$52,COLUMN(K537)-COLUMN($E$2),0)</f>
        <v>#N/A</v>
      </c>
      <c r="L539" t="e">
        <f>VLOOKUP($A539,EH!$D$3:$K$52,COLUMN(L537)-COLUMN($E$2),0)</f>
        <v>#N/A</v>
      </c>
      <c r="M539" s="215" t="e">
        <f>VLOOKUP($A539,EH!$D$3:$K$52,COLUMN(M537)-COLUMN($E$2),0)</f>
        <v>#N/A</v>
      </c>
    </row>
    <row r="540" spans="1:13">
      <c r="A540" t="s">
        <v>1321</v>
      </c>
      <c r="H540" s="218" t="e">
        <f>VLOOKUP($A540,EH!$D$3:$K$52,COLUMN(H538)-COLUMN($E$2),0)</f>
        <v>#N/A</v>
      </c>
      <c r="I540" t="e">
        <f>VLOOKUP($A540,EH!$D$3:$K$52,COLUMN(I538)-COLUMN($E$2),0)</f>
        <v>#N/A</v>
      </c>
      <c r="J540" s="215" t="e">
        <f>VLOOKUP($A540,EH!$D$3:$K$52,COLUMN(J538)-COLUMN($E$2),0)</f>
        <v>#N/A</v>
      </c>
      <c r="K540" s="214" t="e">
        <f>VLOOKUP($A540,EH!$D$3:$K$52,COLUMN(K538)-COLUMN($E$2),0)</f>
        <v>#N/A</v>
      </c>
      <c r="L540" t="e">
        <f>VLOOKUP($A540,EH!$D$3:$K$52,COLUMN(L538)-COLUMN($E$2),0)</f>
        <v>#N/A</v>
      </c>
      <c r="M540" s="215" t="e">
        <f>VLOOKUP($A540,EH!$D$3:$K$52,COLUMN(M538)-COLUMN($E$2),0)</f>
        <v>#N/A</v>
      </c>
    </row>
    <row r="541" spans="1:13">
      <c r="A541" t="s">
        <v>2760</v>
      </c>
      <c r="B541" s="214">
        <v>86189.206000000006</v>
      </c>
      <c r="C541">
        <v>677.6649999999994</v>
      </c>
      <c r="D541" s="215">
        <v>10870.977000010007</v>
      </c>
      <c r="E541" s="214">
        <v>787.69999999999891</v>
      </c>
      <c r="F541">
        <v>27962.177999999967</v>
      </c>
      <c r="G541">
        <v>5868.2200003800117</v>
      </c>
      <c r="H541" s="218" t="e">
        <f>VLOOKUP($A541,EH!$D$3:$K$52,COLUMN(H539)-COLUMN($E$2),0)</f>
        <v>#N/A</v>
      </c>
      <c r="I541" t="e">
        <f>VLOOKUP($A541,EH!$D$3:$K$52,COLUMN(I539)-COLUMN($E$2),0)</f>
        <v>#N/A</v>
      </c>
      <c r="J541" s="215" t="e">
        <f>VLOOKUP($A541,EH!$D$3:$K$52,COLUMN(J539)-COLUMN($E$2),0)</f>
        <v>#N/A</v>
      </c>
      <c r="K541" s="214" t="e">
        <f>VLOOKUP($A541,EH!$D$3:$K$52,COLUMN(K539)-COLUMN($E$2),0)</f>
        <v>#N/A</v>
      </c>
      <c r="L541" t="e">
        <f>VLOOKUP($A541,EH!$D$3:$K$52,COLUMN(L539)-COLUMN($E$2),0)</f>
        <v>#N/A</v>
      </c>
      <c r="M541" s="215" t="e">
        <f>VLOOKUP($A541,EH!$D$3:$K$52,COLUMN(M539)-COLUMN($E$2),0)</f>
        <v>#N/A</v>
      </c>
    </row>
  </sheetData>
  <autoFilter ref="A2:G2" xr:uid="{00000000-0009-0000-0000-000006000000}"/>
  <conditionalFormatting sqref="H3:M600">
    <cfRule type="cellIs" dxfId="3" priority="1" operator="lessThan">
      <formula>B3</formula>
    </cfRule>
    <cfRule type="cellIs" dxfId="2" priority="3" operator="greaterThan">
      <formula>B3</formula>
    </cfRule>
  </conditionalFormatting>
  <conditionalFormatting sqref="H48:M541">
    <cfRule type="cellIs" dxfId="1" priority="2" operator="notEqual">
      <formula>B48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0" filterMode="1"/>
  <dimension ref="A1:G1153"/>
  <sheetViews>
    <sheetView workbookViewId="0">
      <selection activeCell="B476" sqref="B476"/>
    </sheetView>
  </sheetViews>
  <sheetFormatPr defaultRowHeight="12.75"/>
  <cols>
    <col min="2" max="2" width="19.140625" bestFit="1" customWidth="1"/>
    <col min="3" max="3" width="80.7109375" customWidth="1"/>
    <col min="4" max="4" width="20.5703125" style="207" bestFit="1" customWidth="1"/>
    <col min="5" max="5" width="20.5703125" style="207" customWidth="1"/>
    <col min="6" max="6" width="13.42578125" style="207" bestFit="1" customWidth="1"/>
    <col min="7" max="7" width="13.5703125" style="207" bestFit="1" customWidth="1"/>
  </cols>
  <sheetData>
    <row r="1" spans="1:5">
      <c r="A1" s="205" t="s">
        <v>2291</v>
      </c>
      <c r="B1" s="205" t="s">
        <v>2292</v>
      </c>
      <c r="C1" s="205" t="s">
        <v>2293</v>
      </c>
      <c r="D1" s="206" t="s">
        <v>2294</v>
      </c>
      <c r="E1" s="206" t="s">
        <v>2297</v>
      </c>
    </row>
    <row r="2" spans="1:5" hidden="1">
      <c r="A2" s="205"/>
      <c r="B2" s="211" t="s">
        <v>887</v>
      </c>
      <c r="C2" s="211" t="s">
        <v>3155</v>
      </c>
      <c r="D2" s="211">
        <v>21023.23</v>
      </c>
      <c r="E2" s="211"/>
    </row>
    <row r="3" spans="1:5" hidden="1">
      <c r="A3" s="205"/>
      <c r="B3" s="211" t="s">
        <v>888</v>
      </c>
      <c r="C3" s="211" t="s">
        <v>3156</v>
      </c>
      <c r="D3" s="211">
        <v>105835</v>
      </c>
      <c r="E3" s="211"/>
    </row>
    <row r="4" spans="1:5" hidden="1">
      <c r="A4" s="205"/>
      <c r="B4" s="211" t="s">
        <v>889</v>
      </c>
      <c r="C4" s="211" t="s">
        <v>3157</v>
      </c>
      <c r="D4" s="211">
        <v>99700.71</v>
      </c>
      <c r="E4" s="211"/>
    </row>
    <row r="5" spans="1:5" hidden="1">
      <c r="A5" s="205"/>
      <c r="B5" s="211" t="s">
        <v>1559</v>
      </c>
      <c r="C5" s="211" t="s">
        <v>3158</v>
      </c>
      <c r="D5" s="211">
        <v>99827.1</v>
      </c>
      <c r="E5" s="211"/>
    </row>
    <row r="6" spans="1:5" hidden="1">
      <c r="A6" s="205"/>
      <c r="B6" s="211" t="s">
        <v>890</v>
      </c>
      <c r="C6" s="211" t="s">
        <v>3159</v>
      </c>
      <c r="D6" s="211">
        <v>262083.85</v>
      </c>
      <c r="E6" s="211"/>
    </row>
    <row r="7" spans="1:5" hidden="1">
      <c r="A7" s="205"/>
      <c r="B7" s="211" t="s">
        <v>891</v>
      </c>
      <c r="C7" s="211" t="s">
        <v>3160</v>
      </c>
      <c r="D7" s="211">
        <v>1742.22</v>
      </c>
      <c r="E7" s="211"/>
    </row>
    <row r="8" spans="1:5" hidden="1">
      <c r="A8" s="205"/>
      <c r="B8" s="211" t="s">
        <v>892</v>
      </c>
      <c r="C8" s="211" t="s">
        <v>3161</v>
      </c>
      <c r="D8" s="211">
        <v>1128.5999999999999</v>
      </c>
      <c r="E8" s="211"/>
    </row>
    <row r="9" spans="1:5" hidden="1">
      <c r="A9" s="205"/>
      <c r="B9" s="211" t="s">
        <v>893</v>
      </c>
      <c r="C9" s="211" t="s">
        <v>3162</v>
      </c>
      <c r="D9" s="211">
        <v>1223.1600000000001</v>
      </c>
      <c r="E9" s="211"/>
    </row>
    <row r="10" spans="1:5" hidden="1">
      <c r="A10" s="205"/>
      <c r="B10" s="211" t="s">
        <v>894</v>
      </c>
      <c r="C10" s="211" t="s">
        <v>3163</v>
      </c>
      <c r="D10" s="211">
        <v>623.59</v>
      </c>
      <c r="E10" s="211"/>
    </row>
    <row r="11" spans="1:5" hidden="1">
      <c r="A11" s="205"/>
      <c r="B11" s="211" t="s">
        <v>905</v>
      </c>
      <c r="C11" s="211" t="s">
        <v>3164</v>
      </c>
      <c r="D11" s="211">
        <v>6336.25</v>
      </c>
      <c r="E11" s="211"/>
    </row>
    <row r="12" spans="1:5" hidden="1">
      <c r="A12" s="205"/>
      <c r="B12" s="211" t="s">
        <v>902</v>
      </c>
      <c r="C12" s="211" t="s">
        <v>3165</v>
      </c>
      <c r="D12" s="211">
        <v>6353.57</v>
      </c>
      <c r="E12" s="211"/>
    </row>
    <row r="13" spans="1:5" hidden="1">
      <c r="A13" s="205"/>
      <c r="B13" s="211" t="s">
        <v>899</v>
      </c>
      <c r="C13" s="211" t="s">
        <v>3166</v>
      </c>
      <c r="D13" s="211">
        <v>6507.63</v>
      </c>
      <c r="E13" s="211"/>
    </row>
    <row r="14" spans="1:5" hidden="1">
      <c r="A14" s="205"/>
      <c r="B14" s="211" t="s">
        <v>940</v>
      </c>
      <c r="C14" s="211" t="s">
        <v>3167</v>
      </c>
      <c r="D14" s="211"/>
      <c r="E14" s="211"/>
    </row>
    <row r="15" spans="1:5" hidden="1">
      <c r="A15" s="205"/>
      <c r="B15" s="211" t="s">
        <v>1139</v>
      </c>
      <c r="C15" s="211" t="s">
        <v>3168</v>
      </c>
      <c r="D15" s="211">
        <v>47.66</v>
      </c>
      <c r="E15" s="211"/>
    </row>
    <row r="16" spans="1:5" hidden="1">
      <c r="A16" s="205"/>
      <c r="B16" s="211" t="s">
        <v>963</v>
      </c>
      <c r="C16" s="211" t="s">
        <v>3169</v>
      </c>
      <c r="D16" s="211">
        <v>100.31</v>
      </c>
      <c r="E16" s="211"/>
    </row>
    <row r="17" spans="1:5" hidden="1">
      <c r="A17" s="205"/>
      <c r="B17" s="211" t="s">
        <v>1257</v>
      </c>
      <c r="C17" s="211" t="s">
        <v>3170</v>
      </c>
      <c r="D17" s="211">
        <v>9.57</v>
      </c>
      <c r="E17" s="211"/>
    </row>
    <row r="18" spans="1:5" hidden="1">
      <c r="A18" s="205"/>
      <c r="B18" s="211" t="s">
        <v>959</v>
      </c>
      <c r="C18" s="211" t="s">
        <v>3171</v>
      </c>
      <c r="D18" s="211">
        <v>224.22</v>
      </c>
      <c r="E18" s="211"/>
    </row>
    <row r="19" spans="1:5" hidden="1">
      <c r="A19" s="205"/>
      <c r="B19" s="211" t="s">
        <v>1050</v>
      </c>
      <c r="C19" s="211" t="s">
        <v>3172</v>
      </c>
      <c r="D19" s="211">
        <v>592.79</v>
      </c>
      <c r="E19" s="211"/>
    </row>
    <row r="20" spans="1:5" hidden="1">
      <c r="A20" s="205"/>
      <c r="B20" s="211" t="s">
        <v>1048</v>
      </c>
      <c r="C20" s="211" t="s">
        <v>3173</v>
      </c>
      <c r="D20" s="211">
        <v>447.93</v>
      </c>
      <c r="E20" s="211"/>
    </row>
    <row r="21" spans="1:5" hidden="1">
      <c r="A21" s="205"/>
      <c r="B21" s="211" t="s">
        <v>1046</v>
      </c>
      <c r="C21" s="211" t="s">
        <v>3174</v>
      </c>
      <c r="D21" s="211">
        <v>501.84</v>
      </c>
      <c r="E21" s="211"/>
    </row>
    <row r="22" spans="1:5" hidden="1">
      <c r="A22" s="205"/>
      <c r="B22" s="211" t="s">
        <v>956</v>
      </c>
      <c r="C22" s="211" t="s">
        <v>3175</v>
      </c>
      <c r="D22" s="211">
        <v>303.01</v>
      </c>
      <c r="E22" s="211">
        <v>8.98</v>
      </c>
    </row>
    <row r="23" spans="1:5" hidden="1">
      <c r="A23" s="205"/>
      <c r="B23" s="211" t="s">
        <v>953</v>
      </c>
      <c r="C23" s="211" t="s">
        <v>3176</v>
      </c>
      <c r="D23" s="211">
        <v>92.81</v>
      </c>
      <c r="E23" s="211">
        <v>6.74</v>
      </c>
    </row>
    <row r="24" spans="1:5" hidden="1">
      <c r="A24" s="205"/>
      <c r="B24" s="211" t="s">
        <v>947</v>
      </c>
      <c r="C24" s="211" t="s">
        <v>3177</v>
      </c>
      <c r="D24" s="211">
        <v>301.39999999999998</v>
      </c>
      <c r="E24" s="211"/>
    </row>
    <row r="25" spans="1:5" hidden="1">
      <c r="A25" s="205"/>
      <c r="B25" s="211" t="s">
        <v>950</v>
      </c>
      <c r="C25" s="211" t="s">
        <v>3178</v>
      </c>
      <c r="D25" s="211">
        <v>187.55</v>
      </c>
      <c r="E25" s="211"/>
    </row>
    <row r="26" spans="1:5" hidden="1">
      <c r="A26" s="205"/>
      <c r="B26" s="211" t="s">
        <v>944</v>
      </c>
      <c r="C26" s="211" t="s">
        <v>3179</v>
      </c>
      <c r="D26" s="211">
        <v>301.39999999999998</v>
      </c>
      <c r="E26" s="211">
        <v>8.98</v>
      </c>
    </row>
    <row r="27" spans="1:5" hidden="1">
      <c r="A27" s="205"/>
      <c r="B27" s="211" t="s">
        <v>910</v>
      </c>
      <c r="C27" s="211" t="s">
        <v>3180</v>
      </c>
      <c r="D27" s="211">
        <v>585.53</v>
      </c>
      <c r="E27" s="211"/>
    </row>
    <row r="28" spans="1:5" hidden="1">
      <c r="A28" s="205"/>
      <c r="B28" s="211" t="s">
        <v>913</v>
      </c>
      <c r="C28" s="211" t="s">
        <v>3181</v>
      </c>
      <c r="D28" s="211">
        <v>785.29</v>
      </c>
      <c r="E28" s="211"/>
    </row>
    <row r="29" spans="1:5" hidden="1">
      <c r="A29" s="205"/>
      <c r="B29" s="211" t="s">
        <v>918</v>
      </c>
      <c r="C29" s="211" t="s">
        <v>3182</v>
      </c>
      <c r="D29" s="211">
        <v>498.9</v>
      </c>
      <c r="E29" s="211"/>
    </row>
    <row r="30" spans="1:5" hidden="1">
      <c r="A30" s="205"/>
      <c r="B30" s="211" t="s">
        <v>916</v>
      </c>
      <c r="C30" s="211" t="s">
        <v>3183</v>
      </c>
      <c r="D30" s="211">
        <v>540.04</v>
      </c>
      <c r="E30" s="211"/>
    </row>
    <row r="31" spans="1:5" hidden="1">
      <c r="A31" s="205"/>
      <c r="B31" s="211" t="s">
        <v>920</v>
      </c>
      <c r="C31" s="211" t="s">
        <v>3184</v>
      </c>
      <c r="D31" s="211">
        <v>627.02</v>
      </c>
      <c r="E31" s="211"/>
    </row>
    <row r="32" spans="1:5" hidden="1">
      <c r="A32" s="205"/>
      <c r="B32" s="211" t="s">
        <v>1030</v>
      </c>
      <c r="C32" s="211" t="s">
        <v>3185</v>
      </c>
      <c r="D32" s="211">
        <v>1002.37</v>
      </c>
      <c r="E32" s="211"/>
    </row>
    <row r="33" spans="1:5" hidden="1">
      <c r="A33" s="205"/>
      <c r="B33" s="211" t="s">
        <v>1020</v>
      </c>
      <c r="C33" s="211" t="s">
        <v>3186</v>
      </c>
      <c r="D33" s="211">
        <v>1789.29</v>
      </c>
      <c r="E33" s="211"/>
    </row>
    <row r="34" spans="1:5" hidden="1">
      <c r="A34" s="205"/>
      <c r="B34" s="211" t="s">
        <v>1025</v>
      </c>
      <c r="C34" s="211" t="s">
        <v>3187</v>
      </c>
      <c r="D34" s="211">
        <v>1265.8900000000001</v>
      </c>
      <c r="E34" s="211"/>
    </row>
    <row r="35" spans="1:5" hidden="1">
      <c r="A35" s="205"/>
      <c r="B35" s="211" t="s">
        <v>1015</v>
      </c>
      <c r="C35" s="211" t="s">
        <v>3188</v>
      </c>
      <c r="D35" s="211">
        <v>728.87</v>
      </c>
      <c r="E35" s="211"/>
    </row>
    <row r="36" spans="1:5" hidden="1">
      <c r="A36" s="205"/>
      <c r="B36" s="211" t="s">
        <v>1018</v>
      </c>
      <c r="C36" s="211" t="s">
        <v>3189</v>
      </c>
      <c r="D36" s="211">
        <v>912.37</v>
      </c>
      <c r="E36" s="211"/>
    </row>
    <row r="37" spans="1:5" hidden="1">
      <c r="A37" s="205"/>
      <c r="B37" s="211" t="s">
        <v>1033</v>
      </c>
      <c r="C37" s="211" t="s">
        <v>3190</v>
      </c>
      <c r="D37" s="211">
        <v>603.66999999999996</v>
      </c>
      <c r="E37" s="211"/>
    </row>
    <row r="38" spans="1:5" hidden="1">
      <c r="A38" s="205"/>
      <c r="B38" s="211" t="s">
        <v>1003</v>
      </c>
      <c r="C38" s="211" t="s">
        <v>3191</v>
      </c>
      <c r="D38" s="211">
        <v>1777.82</v>
      </c>
      <c r="E38" s="211"/>
    </row>
    <row r="39" spans="1:5" hidden="1">
      <c r="A39" s="205"/>
      <c r="B39" s="211" t="s">
        <v>999</v>
      </c>
      <c r="C39" s="211" t="s">
        <v>3192</v>
      </c>
      <c r="D39" s="211"/>
      <c r="E39" s="211"/>
    </row>
    <row r="40" spans="1:5" hidden="1">
      <c r="A40" s="205"/>
      <c r="B40" s="211" t="s">
        <v>967</v>
      </c>
      <c r="C40" s="211" t="s">
        <v>3193</v>
      </c>
      <c r="D40" s="211">
        <v>1170.1099999999999</v>
      </c>
      <c r="E40" s="211"/>
    </row>
    <row r="41" spans="1:5" hidden="1">
      <c r="A41" s="205"/>
      <c r="B41" s="211" t="s">
        <v>1011</v>
      </c>
      <c r="C41" s="211" t="s">
        <v>3194</v>
      </c>
      <c r="D41" s="211"/>
      <c r="E41" s="211"/>
    </row>
    <row r="42" spans="1:5" hidden="1">
      <c r="A42" s="205"/>
      <c r="B42" s="211" t="s">
        <v>978</v>
      </c>
      <c r="C42" s="211" t="s">
        <v>3195</v>
      </c>
      <c r="D42" s="211">
        <v>1275.03</v>
      </c>
      <c r="E42" s="211"/>
    </row>
    <row r="43" spans="1:5" hidden="1">
      <c r="A43" s="205"/>
      <c r="B43" s="211" t="s">
        <v>981</v>
      </c>
      <c r="C43" s="211" t="s">
        <v>3196</v>
      </c>
      <c r="D43" s="211"/>
      <c r="E43" s="211"/>
    </row>
    <row r="44" spans="1:5" hidden="1">
      <c r="A44" s="205"/>
      <c r="B44" s="211" t="s">
        <v>976</v>
      </c>
      <c r="C44" s="211" t="s">
        <v>3197</v>
      </c>
      <c r="D44" s="211"/>
      <c r="E44" s="211"/>
    </row>
    <row r="45" spans="1:5" hidden="1">
      <c r="A45" s="205"/>
      <c r="B45" s="211" t="s">
        <v>983</v>
      </c>
      <c r="C45" s="211" t="s">
        <v>3198</v>
      </c>
      <c r="D45" s="211">
        <v>930.63</v>
      </c>
      <c r="E45" s="211"/>
    </row>
    <row r="46" spans="1:5" hidden="1">
      <c r="A46" s="205"/>
      <c r="B46" s="211" t="s">
        <v>986</v>
      </c>
      <c r="C46" s="211" t="s">
        <v>3199</v>
      </c>
      <c r="D46" s="211">
        <v>1609.7</v>
      </c>
      <c r="E46" s="211"/>
    </row>
    <row r="47" spans="1:5" hidden="1">
      <c r="A47" s="205"/>
      <c r="B47" s="211" t="s">
        <v>989</v>
      </c>
      <c r="C47" s="211" t="s">
        <v>3200</v>
      </c>
      <c r="D47" s="211">
        <v>1834.58</v>
      </c>
      <c r="E47" s="211"/>
    </row>
    <row r="48" spans="1:5" hidden="1">
      <c r="A48" s="205"/>
      <c r="B48" s="211" t="s">
        <v>1842</v>
      </c>
      <c r="C48" s="211" t="s">
        <v>3201</v>
      </c>
      <c r="D48" s="211">
        <v>1006.93</v>
      </c>
      <c r="E48" s="211"/>
    </row>
    <row r="49" spans="1:5" hidden="1">
      <c r="A49" s="205"/>
      <c r="B49" s="211" t="s">
        <v>1007</v>
      </c>
      <c r="C49" s="211" t="s">
        <v>3202</v>
      </c>
      <c r="D49" s="211">
        <v>1326.34</v>
      </c>
      <c r="E49" s="211"/>
    </row>
    <row r="50" spans="1:5" hidden="1">
      <c r="A50" s="205"/>
      <c r="B50" s="211" t="s">
        <v>1043</v>
      </c>
      <c r="C50" s="211" t="s">
        <v>3203</v>
      </c>
      <c r="D50" s="211">
        <v>83.41</v>
      </c>
      <c r="E50" s="211"/>
    </row>
    <row r="51" spans="1:5" hidden="1">
      <c r="A51" s="205"/>
      <c r="B51" s="211" t="s">
        <v>1039</v>
      </c>
      <c r="C51" s="211" t="s">
        <v>3204</v>
      </c>
      <c r="D51" s="211">
        <v>945.45</v>
      </c>
      <c r="E51" s="211"/>
    </row>
    <row r="52" spans="1:5" hidden="1">
      <c r="A52" s="205"/>
      <c r="B52" s="211" t="s">
        <v>993</v>
      </c>
      <c r="C52" s="211" t="s">
        <v>3205</v>
      </c>
      <c r="D52" s="211">
        <v>37.159999999999997</v>
      </c>
      <c r="E52" s="211"/>
    </row>
    <row r="53" spans="1:5" hidden="1">
      <c r="A53" s="205"/>
      <c r="B53" s="211" t="s">
        <v>996</v>
      </c>
      <c r="C53" s="211" t="s">
        <v>3206</v>
      </c>
      <c r="D53" s="211">
        <v>34.18</v>
      </c>
      <c r="E53" s="211"/>
    </row>
    <row r="54" spans="1:5" hidden="1">
      <c r="A54" s="205"/>
      <c r="B54" s="211" t="s">
        <v>1198</v>
      </c>
      <c r="C54" s="211" t="s">
        <v>3207</v>
      </c>
      <c r="D54" s="211">
        <v>170.96</v>
      </c>
      <c r="E54" s="211"/>
    </row>
    <row r="55" spans="1:5" hidden="1">
      <c r="A55" s="205"/>
      <c r="B55" s="211" t="s">
        <v>1172</v>
      </c>
      <c r="C55" s="211" t="s">
        <v>3208</v>
      </c>
      <c r="D55" s="211">
        <v>29.66</v>
      </c>
      <c r="E55" s="211"/>
    </row>
    <row r="56" spans="1:5" hidden="1">
      <c r="A56" s="205"/>
      <c r="B56" s="211" t="s">
        <v>895</v>
      </c>
      <c r="C56" s="211" t="s">
        <v>3209</v>
      </c>
      <c r="D56" s="211"/>
      <c r="E56" s="211"/>
    </row>
    <row r="57" spans="1:5" hidden="1">
      <c r="A57" s="205"/>
      <c r="B57" s="211" t="s">
        <v>1279</v>
      </c>
      <c r="C57" s="211" t="s">
        <v>3210</v>
      </c>
      <c r="D57" s="211">
        <v>857.12</v>
      </c>
      <c r="E57" s="211"/>
    </row>
    <row r="58" spans="1:5" hidden="1">
      <c r="A58" s="205"/>
      <c r="B58" s="211" t="s">
        <v>1278</v>
      </c>
      <c r="C58" s="211" t="s">
        <v>3211</v>
      </c>
      <c r="D58" s="211">
        <v>257.58999999999997</v>
      </c>
      <c r="E58" s="211"/>
    </row>
    <row r="59" spans="1:5" hidden="1">
      <c r="A59" s="205"/>
      <c r="B59" s="211" t="s">
        <v>1265</v>
      </c>
      <c r="C59" s="211" t="s">
        <v>3212</v>
      </c>
      <c r="D59" s="211">
        <v>145.97</v>
      </c>
      <c r="E59" s="211"/>
    </row>
    <row r="60" spans="1:5" hidden="1">
      <c r="A60" s="205"/>
      <c r="B60" s="211" t="s">
        <v>3213</v>
      </c>
      <c r="C60" s="211" t="s">
        <v>3214</v>
      </c>
      <c r="D60" s="211"/>
      <c r="E60" s="211"/>
    </row>
    <row r="61" spans="1:5" hidden="1">
      <c r="A61" s="205"/>
      <c r="B61" s="211" t="s">
        <v>3215</v>
      </c>
      <c r="C61" s="211" t="s">
        <v>3216</v>
      </c>
      <c r="D61" s="211">
        <v>127.44</v>
      </c>
      <c r="E61" s="211"/>
    </row>
    <row r="62" spans="1:5" hidden="1">
      <c r="A62" s="205"/>
      <c r="B62" s="211" t="s">
        <v>3217</v>
      </c>
      <c r="C62" s="211" t="s">
        <v>3218</v>
      </c>
      <c r="D62" s="211">
        <v>184.49</v>
      </c>
      <c r="E62" s="211"/>
    </row>
    <row r="63" spans="1:5" hidden="1">
      <c r="A63" s="205"/>
      <c r="B63" s="211" t="s">
        <v>3219</v>
      </c>
      <c r="C63" s="211" t="s">
        <v>3220</v>
      </c>
      <c r="D63" s="211">
        <v>225.68</v>
      </c>
      <c r="E63" s="211"/>
    </row>
    <row r="64" spans="1:5" hidden="1">
      <c r="A64" s="205"/>
      <c r="B64" s="211" t="s">
        <v>3221</v>
      </c>
      <c r="C64" s="211" t="s">
        <v>3222</v>
      </c>
      <c r="D64" s="211">
        <v>243.75</v>
      </c>
      <c r="E64" s="211"/>
    </row>
    <row r="65" spans="1:7">
      <c r="A65" s="205"/>
      <c r="B65" s="211" t="s">
        <v>1190</v>
      </c>
      <c r="C65" s="211" t="s">
        <v>3223</v>
      </c>
      <c r="D65" s="211">
        <v>285.86</v>
      </c>
      <c r="E65" s="211"/>
    </row>
    <row r="66" spans="1:7">
      <c r="A66" s="205"/>
      <c r="B66" s="211" t="s">
        <v>3224</v>
      </c>
      <c r="C66" s="211" t="s">
        <v>3225</v>
      </c>
      <c r="D66" s="211">
        <v>114.08</v>
      </c>
      <c r="E66" s="211"/>
    </row>
    <row r="67" spans="1:7">
      <c r="A67" s="205"/>
      <c r="B67" s="211" t="s">
        <v>3226</v>
      </c>
      <c r="C67" s="211" t="s">
        <v>3227</v>
      </c>
      <c r="D67" s="211">
        <v>107.74</v>
      </c>
      <c r="E67" s="211"/>
    </row>
    <row r="68" spans="1:7">
      <c r="A68" s="205"/>
      <c r="B68" s="211" t="s">
        <v>3228</v>
      </c>
      <c r="C68" s="211" t="s">
        <v>3229</v>
      </c>
      <c r="D68" s="211">
        <v>136.97999999999999</v>
      </c>
      <c r="E68" s="211"/>
    </row>
    <row r="69" spans="1:7">
      <c r="A69" s="205"/>
      <c r="B69" s="211" t="s">
        <v>3230</v>
      </c>
      <c r="C69" s="211" t="s">
        <v>3231</v>
      </c>
      <c r="D69" s="211">
        <v>131.24</v>
      </c>
      <c r="E69" s="211"/>
    </row>
    <row r="70" spans="1:7" hidden="1">
      <c r="A70" s="205"/>
      <c r="B70" s="211" t="s">
        <v>1196</v>
      </c>
      <c r="C70" s="211" t="s">
        <v>3232</v>
      </c>
      <c r="D70" s="211">
        <v>359.57</v>
      </c>
      <c r="E70" s="211"/>
    </row>
    <row r="71" spans="1:7" hidden="1">
      <c r="A71" s="205"/>
      <c r="B71" s="211" t="s">
        <v>1169</v>
      </c>
      <c r="C71" s="211" t="s">
        <v>3233</v>
      </c>
      <c r="D71" s="211">
        <v>272.61</v>
      </c>
      <c r="E71" s="211"/>
    </row>
    <row r="72" spans="1:7" hidden="1">
      <c r="A72" s="205"/>
      <c r="B72" s="211" t="s">
        <v>1201</v>
      </c>
      <c r="C72" s="211" t="s">
        <v>3234</v>
      </c>
      <c r="D72" s="211">
        <v>51.4</v>
      </c>
      <c r="E72" s="211"/>
    </row>
    <row r="73" spans="1:7" hidden="1">
      <c r="A73" s="205"/>
      <c r="B73" s="211" t="s">
        <v>1203</v>
      </c>
      <c r="C73" s="211" t="s">
        <v>3235</v>
      </c>
      <c r="D73" s="211">
        <v>410.38</v>
      </c>
      <c r="E73" s="211"/>
    </row>
    <row r="74" spans="1:7" hidden="1">
      <c r="A74" s="205"/>
      <c r="B74" s="211" t="s">
        <v>1177</v>
      </c>
      <c r="C74" s="211" t="s">
        <v>3236</v>
      </c>
      <c r="D74" s="211">
        <v>589.80999999999995</v>
      </c>
      <c r="E74" s="211"/>
    </row>
    <row r="75" spans="1:7" hidden="1">
      <c r="A75" s="205"/>
      <c r="B75" s="211" t="s">
        <v>1187</v>
      </c>
      <c r="C75" s="211" t="s">
        <v>3237</v>
      </c>
      <c r="D75" s="211">
        <v>366.66</v>
      </c>
      <c r="E75" s="211"/>
    </row>
    <row r="76" spans="1:7" hidden="1">
      <c r="A76" s="205"/>
      <c r="B76" s="211" t="s">
        <v>1812</v>
      </c>
      <c r="C76" s="211" t="s">
        <v>3238</v>
      </c>
      <c r="D76" s="211">
        <v>347.8</v>
      </c>
      <c r="E76" s="211"/>
    </row>
    <row r="77" spans="1:7" hidden="1">
      <c r="A77" s="205"/>
      <c r="B77" s="211" t="s">
        <v>1185</v>
      </c>
      <c r="C77" s="211" t="s">
        <v>3239</v>
      </c>
      <c r="D77" s="211">
        <v>127.08</v>
      </c>
      <c r="E77" s="211"/>
    </row>
    <row r="78" spans="1:7" hidden="1">
      <c r="A78" s="205"/>
      <c r="B78" s="211" t="s">
        <v>1174</v>
      </c>
      <c r="C78" s="211" t="s">
        <v>3240</v>
      </c>
      <c r="D78" s="211">
        <v>352.76</v>
      </c>
      <c r="E78" s="211"/>
    </row>
    <row r="79" spans="1:7" hidden="1">
      <c r="A79" s="205" t="s">
        <v>2295</v>
      </c>
      <c r="B79" s="205" t="s">
        <v>582</v>
      </c>
      <c r="C79" s="205" t="s">
        <v>2296</v>
      </c>
      <c r="D79" s="206">
        <v>290.67750000000001</v>
      </c>
      <c r="E79" s="206"/>
      <c r="F79" s="207" t="e">
        <f>VLOOKUP($B79,EH!$D$3:$AA$13808,9,0)</f>
        <v>#N/A</v>
      </c>
      <c r="G79" s="207" t="e">
        <f>VLOOKUP($B79,EH!$D$3:$AA$13808,22,0)</f>
        <v>#N/A</v>
      </c>
    </row>
    <row r="80" spans="1:7" hidden="1">
      <c r="A80" s="205"/>
      <c r="B80" s="211" t="s">
        <v>1200</v>
      </c>
      <c r="C80" s="211" t="s">
        <v>3241</v>
      </c>
      <c r="D80" s="211">
        <v>373.05</v>
      </c>
      <c r="E80" s="211"/>
    </row>
    <row r="81" spans="1:7" hidden="1">
      <c r="A81" s="205"/>
      <c r="B81" s="211" t="s">
        <v>1273</v>
      </c>
      <c r="C81" s="211" t="s">
        <v>3242</v>
      </c>
      <c r="D81" s="211">
        <v>1902.27</v>
      </c>
      <c r="E81" s="211"/>
    </row>
    <row r="82" spans="1:7" hidden="1">
      <c r="A82" s="205"/>
      <c r="B82" s="211" t="s">
        <v>1274</v>
      </c>
      <c r="C82" s="211" t="s">
        <v>3243</v>
      </c>
      <c r="D82" s="211">
        <v>1422.22</v>
      </c>
      <c r="E82" s="211"/>
    </row>
    <row r="83" spans="1:7" hidden="1">
      <c r="A83" s="205"/>
      <c r="B83" s="211" t="s">
        <v>1277</v>
      </c>
      <c r="C83" s="211" t="s">
        <v>3244</v>
      </c>
      <c r="D83" s="211">
        <v>1153.0899999999999</v>
      </c>
      <c r="E83" s="211"/>
    </row>
    <row r="84" spans="1:7" hidden="1">
      <c r="A84" s="205"/>
      <c r="B84" s="211" t="s">
        <v>1276</v>
      </c>
      <c r="C84" s="211" t="s">
        <v>3245</v>
      </c>
      <c r="D84" s="211">
        <v>315.17</v>
      </c>
      <c r="E84" s="211"/>
    </row>
    <row r="85" spans="1:7" hidden="1">
      <c r="A85" s="205"/>
      <c r="B85" s="211" t="s">
        <v>1275</v>
      </c>
      <c r="C85" s="211" t="s">
        <v>3246</v>
      </c>
      <c r="D85" s="211">
        <v>902.41</v>
      </c>
      <c r="E85" s="211"/>
    </row>
    <row r="86" spans="1:7" hidden="1">
      <c r="A86" s="205"/>
      <c r="B86" s="211" t="s">
        <v>1280</v>
      </c>
      <c r="C86" s="211" t="s">
        <v>3247</v>
      </c>
      <c r="D86" s="211">
        <v>2217.88</v>
      </c>
      <c r="E86" s="211"/>
    </row>
    <row r="87" spans="1:7" hidden="1">
      <c r="A87" s="205"/>
      <c r="B87" s="211" t="s">
        <v>1271</v>
      </c>
      <c r="C87" s="211" t="s">
        <v>3248</v>
      </c>
      <c r="D87" s="211">
        <v>1605.89</v>
      </c>
      <c r="E87" s="211"/>
    </row>
    <row r="88" spans="1:7" hidden="1">
      <c r="A88" s="205"/>
      <c r="B88" s="211" t="s">
        <v>1282</v>
      </c>
      <c r="C88" s="211" t="s">
        <v>3249</v>
      </c>
      <c r="D88" s="211">
        <v>1530.32</v>
      </c>
      <c r="E88" s="211"/>
    </row>
    <row r="89" spans="1:7" hidden="1">
      <c r="A89" s="205"/>
      <c r="B89" s="211" t="s">
        <v>1281</v>
      </c>
      <c r="C89" s="211" t="s">
        <v>3250</v>
      </c>
      <c r="D89" s="211">
        <v>9515.39</v>
      </c>
      <c r="E89" s="211"/>
    </row>
    <row r="90" spans="1:7" hidden="1">
      <c r="A90" s="205"/>
      <c r="B90" s="211" t="s">
        <v>1272</v>
      </c>
      <c r="C90" s="211" t="s">
        <v>3251</v>
      </c>
      <c r="D90" s="211">
        <v>2730.68</v>
      </c>
      <c r="E90" s="211"/>
    </row>
    <row r="91" spans="1:7" hidden="1">
      <c r="A91" s="205"/>
      <c r="B91" s="211" t="s">
        <v>1283</v>
      </c>
      <c r="C91" s="211" t="s">
        <v>3252</v>
      </c>
      <c r="D91" s="211">
        <v>5254.39</v>
      </c>
      <c r="E91" s="211"/>
    </row>
    <row r="92" spans="1:7" hidden="1">
      <c r="A92" s="205"/>
      <c r="B92" s="211" t="s">
        <v>3253</v>
      </c>
      <c r="C92" s="211" t="s">
        <v>3254</v>
      </c>
      <c r="D92" s="211">
        <v>1364.61</v>
      </c>
      <c r="E92" s="211"/>
    </row>
    <row r="93" spans="1:7" hidden="1">
      <c r="A93" s="205"/>
      <c r="B93" s="211" t="s">
        <v>1241</v>
      </c>
      <c r="C93" s="211" t="s">
        <v>3255</v>
      </c>
      <c r="D93" s="211">
        <v>2260.5500000000002</v>
      </c>
      <c r="E93" s="211">
        <v>189</v>
      </c>
    </row>
    <row r="94" spans="1:7" hidden="1">
      <c r="A94" s="205" t="s">
        <v>2295</v>
      </c>
      <c r="B94" s="205" t="s">
        <v>517</v>
      </c>
      <c r="C94" s="205" t="s">
        <v>197</v>
      </c>
      <c r="D94" s="206">
        <v>745</v>
      </c>
      <c r="E94" s="206"/>
      <c r="F94" s="207" t="e">
        <f>VLOOKUP($B94,EH!$D$3:$AA$13808,9,0)</f>
        <v>#N/A</v>
      </c>
      <c r="G94" s="207" t="e">
        <f>VLOOKUP($B94,EH!$D$3:$AA$13808,22,0)</f>
        <v>#N/A</v>
      </c>
    </row>
    <row r="95" spans="1:7" hidden="1">
      <c r="A95" s="205" t="s">
        <v>2295</v>
      </c>
      <c r="B95" s="205" t="s">
        <v>1105</v>
      </c>
      <c r="C95" s="205" t="s">
        <v>2282</v>
      </c>
      <c r="D95" s="206">
        <v>0</v>
      </c>
      <c r="E95" s="206"/>
      <c r="F95" s="207" t="e">
        <f>VLOOKUP($B95,EH!$D$3:$AA$13808,9,0)</f>
        <v>#N/A</v>
      </c>
      <c r="G95" s="207" t="e">
        <f>VLOOKUP($B95,EH!$D$3:$AA$13808,22,0)</f>
        <v>#N/A</v>
      </c>
    </row>
    <row r="96" spans="1:7" hidden="1">
      <c r="A96" s="205" t="s">
        <v>2295</v>
      </c>
      <c r="B96" s="205" t="s">
        <v>762</v>
      </c>
      <c r="C96" s="205" t="s">
        <v>2283</v>
      </c>
      <c r="D96" s="206">
        <v>2.15</v>
      </c>
      <c r="E96" s="206"/>
      <c r="F96" s="207" t="e">
        <f>VLOOKUP($B96,EH!$D$3:$AA$13808,9,0)</f>
        <v>#N/A</v>
      </c>
      <c r="G96" s="207" t="e">
        <f>VLOOKUP($B96,EH!$D$3:$AA$13808,22,0)</f>
        <v>#N/A</v>
      </c>
    </row>
    <row r="97" spans="1:7" hidden="1">
      <c r="A97" s="205" t="s">
        <v>2295</v>
      </c>
      <c r="B97" s="205" t="s">
        <v>572</v>
      </c>
      <c r="C97" s="205" t="s">
        <v>2284</v>
      </c>
      <c r="D97" s="206">
        <v>38.5</v>
      </c>
      <c r="E97" s="206"/>
      <c r="F97" s="207" t="e">
        <f>VLOOKUP($B97,EH!$D$3:$AA$13808,9,0)</f>
        <v>#N/A</v>
      </c>
      <c r="G97" s="207" t="e">
        <f>VLOOKUP($B97,EH!$D$3:$AA$13808,22,0)</f>
        <v>#N/A</v>
      </c>
    </row>
    <row r="98" spans="1:7" hidden="1">
      <c r="A98" s="205" t="s">
        <v>2295</v>
      </c>
      <c r="B98" s="205" t="s">
        <v>1356</v>
      </c>
      <c r="C98" s="205" t="s">
        <v>2285</v>
      </c>
      <c r="D98" s="206">
        <v>4300</v>
      </c>
      <c r="E98" s="206"/>
      <c r="F98" s="207" t="e">
        <f>VLOOKUP($B98,EH!$D$3:$AA$13808,9,0)</f>
        <v>#N/A</v>
      </c>
      <c r="G98" s="207" t="e">
        <f>VLOOKUP($B98,EH!$D$3:$AA$13808,22,0)</f>
        <v>#N/A</v>
      </c>
    </row>
    <row r="99" spans="1:7" hidden="1">
      <c r="A99" s="205" t="s">
        <v>2295</v>
      </c>
      <c r="B99" s="205" t="s">
        <v>614</v>
      </c>
      <c r="C99" s="205" t="s">
        <v>260</v>
      </c>
      <c r="D99" s="206">
        <v>4130</v>
      </c>
      <c r="E99" s="206"/>
      <c r="F99" s="207" t="e">
        <f>VLOOKUP($B99,EH!$D$3:$AA$13808,9,0)</f>
        <v>#N/A</v>
      </c>
      <c r="G99" s="207" t="e">
        <f>VLOOKUP($B99,EH!$D$3:$AA$13808,22,0)</f>
        <v>#N/A</v>
      </c>
    </row>
    <row r="100" spans="1:7" hidden="1">
      <c r="A100" s="205" t="s">
        <v>2295</v>
      </c>
      <c r="B100" s="205" t="s">
        <v>602</v>
      </c>
      <c r="C100" s="205" t="s">
        <v>2286</v>
      </c>
      <c r="D100" s="206">
        <v>15750</v>
      </c>
      <c r="E100" s="206"/>
      <c r="F100" s="207" t="e">
        <f>VLOOKUP($B100,EH!$D$3:$AA$13808,9,0)</f>
        <v>#N/A</v>
      </c>
      <c r="G100" s="207" t="e">
        <f>VLOOKUP($B100,EH!$D$3:$AA$13808,22,0)</f>
        <v>#N/A</v>
      </c>
    </row>
    <row r="101" spans="1:7" hidden="1">
      <c r="A101" s="205" t="s">
        <v>2295</v>
      </c>
      <c r="B101" s="205" t="s">
        <v>603</v>
      </c>
      <c r="C101" s="205" t="s">
        <v>2287</v>
      </c>
      <c r="D101" s="206">
        <v>9765</v>
      </c>
      <c r="E101" s="206"/>
      <c r="F101" s="207" t="e">
        <f>VLOOKUP($B101,EH!$D$3:$AA$13808,9,0)</f>
        <v>#N/A</v>
      </c>
      <c r="G101" s="207" t="e">
        <f>VLOOKUP($B101,EH!$D$3:$AA$13808,22,0)</f>
        <v>#N/A</v>
      </c>
    </row>
    <row r="102" spans="1:7" hidden="1">
      <c r="A102" s="205" t="s">
        <v>2295</v>
      </c>
      <c r="B102" s="205" t="s">
        <v>726</v>
      </c>
      <c r="C102" s="205" t="s">
        <v>2288</v>
      </c>
      <c r="D102" s="206">
        <v>321.5908</v>
      </c>
      <c r="E102" s="206"/>
      <c r="F102" s="207" t="e">
        <f>VLOOKUP($B102,EH!$D$3:$AA$13808,9,0)</f>
        <v>#N/A</v>
      </c>
      <c r="G102" s="207" t="e">
        <f>VLOOKUP($B102,EH!$D$3:$AA$13808,22,0)</f>
        <v>#N/A</v>
      </c>
    </row>
    <row r="103" spans="1:7" hidden="1">
      <c r="A103" s="205" t="s">
        <v>2295</v>
      </c>
      <c r="B103" s="205" t="s">
        <v>727</v>
      </c>
      <c r="C103" s="205" t="s">
        <v>2289</v>
      </c>
      <c r="D103" s="206">
        <v>258.67984999999999</v>
      </c>
      <c r="E103" s="206"/>
      <c r="F103" s="207" t="e">
        <f>VLOOKUP($B103,EH!$D$3:$AA$13808,9,0)</f>
        <v>#N/A</v>
      </c>
      <c r="G103" s="207" t="e">
        <f>VLOOKUP($B103,EH!$D$3:$AA$13808,22,0)</f>
        <v>#N/A</v>
      </c>
    </row>
    <row r="104" spans="1:7" hidden="1">
      <c r="A104" s="205" t="s">
        <v>2295</v>
      </c>
      <c r="B104" s="205" t="s">
        <v>611</v>
      </c>
      <c r="C104" s="205" t="s">
        <v>2290</v>
      </c>
      <c r="D104" s="206">
        <v>6175</v>
      </c>
      <c r="E104" s="206"/>
      <c r="F104" s="207" t="e">
        <f>VLOOKUP($B104,EH!$D$3:$AA$13808,9,0)</f>
        <v>#N/A</v>
      </c>
      <c r="G104" s="207" t="e">
        <f>VLOOKUP($B104,EH!$D$3:$AA$13808,22,0)</f>
        <v>#N/A</v>
      </c>
    </row>
    <row r="105" spans="1:7" hidden="1">
      <c r="A105" s="205" t="s">
        <v>2295</v>
      </c>
      <c r="B105" s="205" t="s">
        <v>728</v>
      </c>
      <c r="C105" s="205" t="s">
        <v>2265</v>
      </c>
      <c r="D105" s="206">
        <v>5500</v>
      </c>
      <c r="E105" s="206"/>
      <c r="F105" s="207" t="e">
        <f>VLOOKUP($B105,EH!$D$3:$AA$13808,9,0)</f>
        <v>#N/A</v>
      </c>
      <c r="G105" s="207" t="e">
        <f>VLOOKUP($B105,EH!$D$3:$AA$13808,22,0)</f>
        <v>#N/A</v>
      </c>
    </row>
    <row r="106" spans="1:7" hidden="1">
      <c r="A106" s="205" t="s">
        <v>2295</v>
      </c>
      <c r="B106" s="205" t="s">
        <v>635</v>
      </c>
      <c r="C106" s="205" t="s">
        <v>2266</v>
      </c>
      <c r="D106" s="206">
        <v>69695</v>
      </c>
      <c r="E106" s="206"/>
      <c r="F106" s="207" t="e">
        <f>VLOOKUP($B106,EH!$D$3:$AA$13808,9,0)</f>
        <v>#N/A</v>
      </c>
      <c r="G106" s="207" t="e">
        <f>VLOOKUP($B106,EH!$D$3:$AA$13808,22,0)</f>
        <v>#N/A</v>
      </c>
    </row>
    <row r="107" spans="1:7" hidden="1">
      <c r="A107" s="205" t="s">
        <v>2295</v>
      </c>
      <c r="B107" s="205" t="s">
        <v>636</v>
      </c>
      <c r="C107" s="205" t="s">
        <v>2267</v>
      </c>
      <c r="D107" s="206">
        <v>0</v>
      </c>
      <c r="E107" s="206"/>
      <c r="F107" s="207" t="e">
        <f>VLOOKUP($B107,EH!$D$3:$AA$13808,9,0)</f>
        <v>#N/A</v>
      </c>
      <c r="G107" s="207" t="e">
        <f>VLOOKUP($B107,EH!$D$3:$AA$13808,22,0)</f>
        <v>#N/A</v>
      </c>
    </row>
    <row r="108" spans="1:7" hidden="1">
      <c r="A108" s="205" t="s">
        <v>2295</v>
      </c>
      <c r="B108" s="205" t="s">
        <v>637</v>
      </c>
      <c r="C108" s="205" t="s">
        <v>2268</v>
      </c>
      <c r="D108" s="206">
        <v>0</v>
      </c>
      <c r="E108" s="206"/>
      <c r="F108" s="207" t="e">
        <f>VLOOKUP($B108,EH!$D$3:$AA$13808,9,0)</f>
        <v>#N/A</v>
      </c>
      <c r="G108" s="207" t="e">
        <f>VLOOKUP($B108,EH!$D$3:$AA$13808,22,0)</f>
        <v>#N/A</v>
      </c>
    </row>
    <row r="109" spans="1:7" hidden="1">
      <c r="A109" s="205" t="s">
        <v>2295</v>
      </c>
      <c r="B109" s="205" t="s">
        <v>2765</v>
      </c>
      <c r="C109" s="205" t="s">
        <v>415</v>
      </c>
      <c r="D109" s="206">
        <v>1765</v>
      </c>
      <c r="E109" s="206"/>
      <c r="F109" s="207" t="e">
        <f>VLOOKUP($B109,EH!$D$3:$AA$13808,9,0)</f>
        <v>#N/A</v>
      </c>
      <c r="G109" s="207" t="e">
        <f>VLOOKUP($B109,EH!$D$3:$AA$13808,22,0)</f>
        <v>#N/A</v>
      </c>
    </row>
    <row r="110" spans="1:7" hidden="1">
      <c r="A110" s="205" t="s">
        <v>2295</v>
      </c>
      <c r="B110" s="205" t="s">
        <v>1424</v>
      </c>
      <c r="C110" s="205" t="s">
        <v>2269</v>
      </c>
      <c r="D110" s="206">
        <v>2367.25</v>
      </c>
      <c r="E110" s="206"/>
      <c r="F110" s="207" t="e">
        <f>VLOOKUP($B110,EH!$D$3:$AA$13808,9,0)</f>
        <v>#N/A</v>
      </c>
      <c r="G110" s="207" t="e">
        <f>VLOOKUP($B110,EH!$D$3:$AA$13808,22,0)</f>
        <v>#N/A</v>
      </c>
    </row>
    <row r="111" spans="1:7" hidden="1">
      <c r="A111" s="205" t="s">
        <v>2295</v>
      </c>
      <c r="B111" s="205" t="s">
        <v>601</v>
      </c>
      <c r="C111" s="205" t="s">
        <v>2270</v>
      </c>
      <c r="D111" s="206">
        <v>4400</v>
      </c>
      <c r="E111" s="206"/>
      <c r="F111" s="207" t="e">
        <f>VLOOKUP($B111,EH!$D$3:$AA$13808,9,0)</f>
        <v>#N/A</v>
      </c>
      <c r="G111" s="207" t="e">
        <f>VLOOKUP($B111,EH!$D$3:$AA$13808,22,0)</f>
        <v>#N/A</v>
      </c>
    </row>
    <row r="112" spans="1:7" hidden="1">
      <c r="A112" s="205" t="s">
        <v>2295</v>
      </c>
      <c r="B112" s="205" t="s">
        <v>459</v>
      </c>
      <c r="C112" s="205" t="s">
        <v>2271</v>
      </c>
      <c r="D112" s="206">
        <v>11.241400000000001</v>
      </c>
      <c r="E112" s="206"/>
      <c r="F112" s="207" t="e">
        <f>VLOOKUP($B112,EH!$D$3:$AA$13808,9,0)</f>
        <v>#N/A</v>
      </c>
      <c r="G112" s="207" t="e">
        <f>VLOOKUP($B112,EH!$D$3:$AA$13808,22,0)</f>
        <v>#N/A</v>
      </c>
    </row>
    <row r="113" spans="1:7" hidden="1">
      <c r="A113" s="205" t="s">
        <v>2295</v>
      </c>
      <c r="B113" s="205" t="s">
        <v>698</v>
      </c>
      <c r="C113" s="205" t="s">
        <v>2272</v>
      </c>
      <c r="D113" s="206">
        <v>0</v>
      </c>
      <c r="E113" s="206"/>
      <c r="F113" s="207" t="e">
        <f>VLOOKUP($B113,EH!$D$3:$AA$13808,9,0)</f>
        <v>#N/A</v>
      </c>
      <c r="G113" s="207" t="e">
        <f>VLOOKUP($B113,EH!$D$3:$AA$13808,22,0)</f>
        <v>#N/A</v>
      </c>
    </row>
    <row r="114" spans="1:7" hidden="1">
      <c r="A114" s="205" t="s">
        <v>2295</v>
      </c>
      <c r="B114" s="205" t="s">
        <v>422</v>
      </c>
      <c r="C114" s="205" t="s">
        <v>2273</v>
      </c>
      <c r="D114" s="206">
        <v>84</v>
      </c>
      <c r="E114" s="206"/>
      <c r="F114" s="207" t="e">
        <f>VLOOKUP($B114,EH!$D$3:$AA$13808,9,0)</f>
        <v>#N/A</v>
      </c>
      <c r="G114" s="207" t="e">
        <f>VLOOKUP($B114,EH!$D$3:$AA$13808,22,0)</f>
        <v>#N/A</v>
      </c>
    </row>
    <row r="115" spans="1:7" hidden="1">
      <c r="A115" s="205" t="s">
        <v>2295</v>
      </c>
      <c r="B115" s="205" t="s">
        <v>1344</v>
      </c>
      <c r="C115" s="205" t="s">
        <v>2274</v>
      </c>
      <c r="D115" s="206">
        <v>1205</v>
      </c>
      <c r="E115" s="206"/>
      <c r="F115" s="207" t="e">
        <f>VLOOKUP($B115,EH!$D$3:$AA$13808,9,0)</f>
        <v>#N/A</v>
      </c>
      <c r="G115" s="207" t="e">
        <f>VLOOKUP($B115,EH!$D$3:$AA$13808,22,0)</f>
        <v>#N/A</v>
      </c>
    </row>
    <row r="116" spans="1:7" hidden="1">
      <c r="A116" s="205" t="s">
        <v>2295</v>
      </c>
      <c r="B116" s="205" t="s">
        <v>450</v>
      </c>
      <c r="C116" s="205" t="s">
        <v>2275</v>
      </c>
      <c r="D116" s="206">
        <v>355</v>
      </c>
      <c r="E116" s="206"/>
      <c r="F116" s="207" t="e">
        <f>VLOOKUP($B116,EH!$D$3:$AA$13808,9,0)</f>
        <v>#N/A</v>
      </c>
      <c r="G116" s="207" t="e">
        <f>VLOOKUP($B116,EH!$D$3:$AA$13808,22,0)</f>
        <v>#N/A</v>
      </c>
    </row>
    <row r="117" spans="1:7" hidden="1">
      <c r="A117" s="205" t="s">
        <v>2295</v>
      </c>
      <c r="B117" s="205" t="s">
        <v>634</v>
      </c>
      <c r="C117" s="205" t="s">
        <v>2276</v>
      </c>
      <c r="D117" s="206">
        <v>1650</v>
      </c>
      <c r="E117" s="206"/>
      <c r="F117" s="207" t="e">
        <f>VLOOKUP($B117,EH!$D$3:$AA$13808,9,0)</f>
        <v>#N/A</v>
      </c>
      <c r="G117" s="207" t="e">
        <f>VLOOKUP($B117,EH!$D$3:$AA$13808,22,0)</f>
        <v>#N/A</v>
      </c>
    </row>
    <row r="118" spans="1:7" hidden="1">
      <c r="A118" s="205" t="s">
        <v>2295</v>
      </c>
      <c r="B118" s="205" t="s">
        <v>733</v>
      </c>
      <c r="C118" s="205" t="s">
        <v>2277</v>
      </c>
      <c r="D118" s="206">
        <v>173.81</v>
      </c>
      <c r="E118" s="206"/>
      <c r="F118" s="207" t="e">
        <f>VLOOKUP($B118,EH!$D$3:$AA$13808,9,0)</f>
        <v>#N/A</v>
      </c>
      <c r="G118" s="207" t="e">
        <f>VLOOKUP($B118,EH!$D$3:$AA$13808,22,0)</f>
        <v>#N/A</v>
      </c>
    </row>
    <row r="119" spans="1:7" hidden="1">
      <c r="A119" s="205" t="s">
        <v>2295</v>
      </c>
      <c r="B119" s="205" t="s">
        <v>609</v>
      </c>
      <c r="C119" s="205" t="s">
        <v>2278</v>
      </c>
      <c r="D119" s="206">
        <v>3465</v>
      </c>
      <c r="E119" s="206"/>
      <c r="F119" s="207" t="e">
        <f>VLOOKUP($B119,EH!$D$3:$AA$13808,9,0)</f>
        <v>#N/A</v>
      </c>
      <c r="G119" s="207" t="e">
        <f>VLOOKUP($B119,EH!$D$3:$AA$13808,22,0)</f>
        <v>#N/A</v>
      </c>
    </row>
    <row r="120" spans="1:7" hidden="1">
      <c r="A120" s="205" t="s">
        <v>2295</v>
      </c>
      <c r="B120" s="205" t="s">
        <v>610</v>
      </c>
      <c r="C120" s="205" t="s">
        <v>2279</v>
      </c>
      <c r="D120" s="206">
        <v>3465</v>
      </c>
      <c r="E120" s="206"/>
      <c r="F120" s="207" t="e">
        <f>VLOOKUP($B120,EH!$D$3:$AA$13808,9,0)</f>
        <v>#N/A</v>
      </c>
      <c r="G120" s="207" t="e">
        <f>VLOOKUP($B120,EH!$D$3:$AA$13808,22,0)</f>
        <v>#N/A</v>
      </c>
    </row>
    <row r="121" spans="1:7" hidden="1">
      <c r="A121" s="205" t="s">
        <v>2295</v>
      </c>
      <c r="B121" s="205" t="s">
        <v>738</v>
      </c>
      <c r="C121" s="205" t="s">
        <v>2280</v>
      </c>
      <c r="D121" s="206">
        <v>0</v>
      </c>
      <c r="E121" s="206"/>
      <c r="F121" s="207" t="e">
        <f>VLOOKUP($B121,EH!$D$3:$AA$13808,9,0)</f>
        <v>#N/A</v>
      </c>
      <c r="G121" s="207" t="e">
        <f>VLOOKUP($B121,EH!$D$3:$AA$13808,22,0)</f>
        <v>#N/A</v>
      </c>
    </row>
    <row r="122" spans="1:7" hidden="1">
      <c r="A122" s="205" t="s">
        <v>2295</v>
      </c>
      <c r="B122" s="205" t="s">
        <v>449</v>
      </c>
      <c r="C122" s="205" t="s">
        <v>2281</v>
      </c>
      <c r="D122" s="206">
        <v>170</v>
      </c>
      <c r="E122" s="206"/>
      <c r="F122" s="207" t="e">
        <f>VLOOKUP($B122,EH!$D$3:$AA$13808,9,0)</f>
        <v>#N/A</v>
      </c>
      <c r="G122" s="207" t="e">
        <f>VLOOKUP($B122,EH!$D$3:$AA$13808,22,0)</f>
        <v>#N/A</v>
      </c>
    </row>
    <row r="123" spans="1:7" hidden="1">
      <c r="A123" s="205" t="s">
        <v>2295</v>
      </c>
      <c r="B123" s="205" t="s">
        <v>435</v>
      </c>
      <c r="C123" s="205" t="s">
        <v>2264</v>
      </c>
      <c r="D123" s="206">
        <v>31.29</v>
      </c>
      <c r="E123" s="206"/>
      <c r="F123" s="207" t="e">
        <f>VLOOKUP($B123,EH!$D$3:$AA$13808,9,0)</f>
        <v>#N/A</v>
      </c>
      <c r="G123" s="207" t="e">
        <f>VLOOKUP($B123,EH!$D$3:$AA$13808,22,0)</f>
        <v>#N/A</v>
      </c>
    </row>
    <row r="124" spans="1:7" hidden="1">
      <c r="A124" s="205" t="s">
        <v>2295</v>
      </c>
      <c r="B124" s="205" t="s">
        <v>691</v>
      </c>
      <c r="C124" s="205" t="s">
        <v>2261</v>
      </c>
      <c r="D124" s="206">
        <v>42</v>
      </c>
      <c r="E124" s="206"/>
      <c r="F124" s="207" t="e">
        <f>VLOOKUP($B124,EH!$D$3:$AA$13808,9,0)</f>
        <v>#N/A</v>
      </c>
      <c r="G124" s="207" t="e">
        <f>VLOOKUP($B124,EH!$D$3:$AA$13808,22,0)</f>
        <v>#N/A</v>
      </c>
    </row>
    <row r="125" spans="1:7" hidden="1">
      <c r="A125" s="205" t="s">
        <v>2295</v>
      </c>
      <c r="B125" s="205" t="s">
        <v>506</v>
      </c>
      <c r="C125" s="205" t="s">
        <v>2262</v>
      </c>
      <c r="D125" s="206">
        <v>129</v>
      </c>
      <c r="E125" s="206"/>
      <c r="F125" s="207" t="e">
        <f>VLOOKUP($B125,EH!$D$3:$AA$13808,9,0)</f>
        <v>#N/A</v>
      </c>
      <c r="G125" s="207" t="e">
        <f>VLOOKUP($B125,EH!$D$3:$AA$13808,22,0)</f>
        <v>#N/A</v>
      </c>
    </row>
    <row r="126" spans="1:7" hidden="1">
      <c r="A126" s="205" t="s">
        <v>2295</v>
      </c>
      <c r="B126" s="205" t="s">
        <v>513</v>
      </c>
      <c r="C126" s="205" t="s">
        <v>2263</v>
      </c>
      <c r="D126" s="206">
        <v>118</v>
      </c>
      <c r="E126" s="206"/>
      <c r="F126" s="207" t="e">
        <f>VLOOKUP($B126,EH!$D$3:$AA$13808,9,0)</f>
        <v>#N/A</v>
      </c>
      <c r="G126" s="207" t="e">
        <f>VLOOKUP($B126,EH!$D$3:$AA$13808,22,0)</f>
        <v>#N/A</v>
      </c>
    </row>
    <row r="127" spans="1:7" hidden="1">
      <c r="A127" s="205" t="s">
        <v>2295</v>
      </c>
      <c r="B127" s="205" t="s">
        <v>571</v>
      </c>
      <c r="C127" s="205" t="s">
        <v>2259</v>
      </c>
      <c r="D127" s="206">
        <v>35.5</v>
      </c>
      <c r="E127" s="206"/>
      <c r="F127" s="207" t="e">
        <f>VLOOKUP($B127,EH!$D$3:$AA$13808,9,0)</f>
        <v>#N/A</v>
      </c>
      <c r="G127" s="207" t="e">
        <f>VLOOKUP($B127,EH!$D$3:$AA$13808,22,0)</f>
        <v>#N/A</v>
      </c>
    </row>
    <row r="128" spans="1:7" hidden="1">
      <c r="A128" s="205" t="s">
        <v>2295</v>
      </c>
      <c r="B128" s="205" t="s">
        <v>455</v>
      </c>
      <c r="C128" s="205" t="s">
        <v>2260</v>
      </c>
      <c r="D128" s="206">
        <v>12.31</v>
      </c>
      <c r="E128" s="206"/>
      <c r="F128" s="207" t="e">
        <f>VLOOKUP($B128,EH!$D$3:$AA$13808,9,0)</f>
        <v>#N/A</v>
      </c>
      <c r="G128" s="207" t="e">
        <f>VLOOKUP($B128,EH!$D$3:$AA$13808,22,0)</f>
        <v>#N/A</v>
      </c>
    </row>
    <row r="129" spans="1:7" hidden="1">
      <c r="A129" s="205" t="s">
        <v>2295</v>
      </c>
      <c r="B129" s="205" t="s">
        <v>1625</v>
      </c>
      <c r="C129" s="205" t="s">
        <v>1624</v>
      </c>
      <c r="D129" s="206">
        <v>288</v>
      </c>
      <c r="E129" s="206"/>
      <c r="F129" s="207" t="e">
        <f>VLOOKUP($B129,EH!$D$3:$AA$13808,9,0)</f>
        <v>#N/A</v>
      </c>
      <c r="G129" s="207" t="e">
        <f>VLOOKUP($B129,EH!$D$3:$AA$13808,22,0)</f>
        <v>#N/A</v>
      </c>
    </row>
    <row r="130" spans="1:7" hidden="1">
      <c r="A130" s="205" t="s">
        <v>2295</v>
      </c>
      <c r="B130" s="205" t="s">
        <v>514</v>
      </c>
      <c r="C130" s="205" t="s">
        <v>2256</v>
      </c>
      <c r="D130" s="206">
        <v>36</v>
      </c>
      <c r="E130" s="206"/>
      <c r="F130" s="207" t="e">
        <f>VLOOKUP($B130,EH!$D$3:$AA$13808,9,0)</f>
        <v>#N/A</v>
      </c>
      <c r="G130" s="207" t="e">
        <f>VLOOKUP($B130,EH!$D$3:$AA$13808,22,0)</f>
        <v>#N/A</v>
      </c>
    </row>
    <row r="131" spans="1:7" hidden="1">
      <c r="A131" s="205" t="s">
        <v>2295</v>
      </c>
      <c r="B131" s="205" t="s">
        <v>663</v>
      </c>
      <c r="C131" s="205" t="s">
        <v>2257</v>
      </c>
      <c r="D131" s="206">
        <v>108</v>
      </c>
      <c r="E131" s="206"/>
      <c r="F131" s="207" t="e">
        <f>VLOOKUP($B131,EH!$D$3:$AA$13808,9,0)</f>
        <v>#N/A</v>
      </c>
      <c r="G131" s="207" t="e">
        <f>VLOOKUP($B131,EH!$D$3:$AA$13808,22,0)</f>
        <v>#N/A</v>
      </c>
    </row>
    <row r="132" spans="1:7" hidden="1">
      <c r="A132" s="205" t="s">
        <v>2295</v>
      </c>
      <c r="B132" s="205" t="s">
        <v>664</v>
      </c>
      <c r="C132" s="205" t="s">
        <v>2258</v>
      </c>
      <c r="D132" s="206">
        <v>109</v>
      </c>
      <c r="E132" s="206"/>
      <c r="F132" s="207" t="e">
        <f>VLOOKUP($B132,EH!$D$3:$AA$13808,9,0)</f>
        <v>#N/A</v>
      </c>
      <c r="G132" s="207" t="e">
        <f>VLOOKUP($B132,EH!$D$3:$AA$13808,22,0)</f>
        <v>#N/A</v>
      </c>
    </row>
    <row r="133" spans="1:7" hidden="1">
      <c r="A133" s="205"/>
      <c r="B133" s="211" t="s">
        <v>2992</v>
      </c>
      <c r="C133" s="211" t="s">
        <v>2993</v>
      </c>
      <c r="D133" s="211">
        <v>196750</v>
      </c>
      <c r="E133" s="206"/>
    </row>
    <row r="134" spans="1:7" hidden="1">
      <c r="A134" s="205"/>
      <c r="B134" s="211" t="s">
        <v>2810</v>
      </c>
      <c r="C134" s="211" t="s">
        <v>2811</v>
      </c>
      <c r="D134" s="211">
        <v>203300</v>
      </c>
      <c r="E134" s="206"/>
    </row>
    <row r="135" spans="1:7" hidden="1">
      <c r="A135" s="205"/>
      <c r="B135" s="211" t="s">
        <v>2866</v>
      </c>
      <c r="C135" s="211" t="s">
        <v>2867</v>
      </c>
      <c r="D135" s="211">
        <v>108800</v>
      </c>
      <c r="E135" s="206"/>
    </row>
    <row r="136" spans="1:7" hidden="1">
      <c r="A136" s="205"/>
      <c r="B136" s="211" t="s">
        <v>2880</v>
      </c>
      <c r="C136" s="211" t="s">
        <v>2881</v>
      </c>
      <c r="D136" s="211">
        <v>108800</v>
      </c>
      <c r="E136" s="206"/>
    </row>
    <row r="137" spans="1:7" hidden="1">
      <c r="A137" s="205"/>
      <c r="B137" s="211" t="s">
        <v>660</v>
      </c>
      <c r="C137" s="211" t="s">
        <v>2233</v>
      </c>
      <c r="D137" s="211">
        <v>195200</v>
      </c>
      <c r="E137" s="206"/>
    </row>
    <row r="138" spans="1:7" hidden="1">
      <c r="A138" s="205" t="s">
        <v>2295</v>
      </c>
      <c r="B138" s="205" t="s">
        <v>660</v>
      </c>
      <c r="C138" s="205" t="s">
        <v>2233</v>
      </c>
      <c r="D138" s="206">
        <v>195200</v>
      </c>
      <c r="E138" s="206"/>
      <c r="F138" s="207" t="e">
        <f>VLOOKUP($B138,EH!$D$3:$AA$13808,9,0)</f>
        <v>#N/A</v>
      </c>
      <c r="G138" s="207" t="e">
        <f>VLOOKUP($B138,EH!$D$3:$AA$13808,22,0)</f>
        <v>#N/A</v>
      </c>
    </row>
    <row r="139" spans="1:7" hidden="1">
      <c r="A139" s="205"/>
      <c r="B139" s="211" t="s">
        <v>2812</v>
      </c>
      <c r="C139" s="211" t="s">
        <v>2813</v>
      </c>
      <c r="D139" s="211">
        <v>109900</v>
      </c>
      <c r="E139" s="206"/>
    </row>
    <row r="140" spans="1:7" hidden="1">
      <c r="A140" s="205"/>
      <c r="B140" s="211" t="s">
        <v>2944</v>
      </c>
      <c r="C140" s="211" t="s">
        <v>2945</v>
      </c>
      <c r="D140" s="211">
        <v>135200</v>
      </c>
      <c r="E140" s="206"/>
    </row>
    <row r="141" spans="1:7" hidden="1">
      <c r="A141" s="205"/>
      <c r="B141" s="211" t="s">
        <v>1768</v>
      </c>
      <c r="C141" s="211" t="s">
        <v>2234</v>
      </c>
      <c r="D141" s="211">
        <v>70650</v>
      </c>
      <c r="E141" s="206"/>
    </row>
    <row r="142" spans="1:7" hidden="1">
      <c r="A142" s="205" t="s">
        <v>2295</v>
      </c>
      <c r="B142" s="205" t="s">
        <v>1768</v>
      </c>
      <c r="C142" s="205" t="s">
        <v>2234</v>
      </c>
      <c r="D142" s="206">
        <v>70650</v>
      </c>
      <c r="E142" s="206"/>
      <c r="F142" s="207" t="e">
        <f>VLOOKUP($B142,EH!$D$3:$AA$13808,9,0)</f>
        <v>#N/A</v>
      </c>
      <c r="G142" s="207" t="e">
        <f>VLOOKUP($B142,EH!$D$3:$AA$13808,22,0)</f>
        <v>#N/A</v>
      </c>
    </row>
    <row r="143" spans="1:7" hidden="1">
      <c r="A143" s="205"/>
      <c r="B143" s="211" t="s">
        <v>2778</v>
      </c>
      <c r="C143" s="211" t="s">
        <v>2779</v>
      </c>
      <c r="D143" s="211">
        <v>126950</v>
      </c>
      <c r="E143" s="206"/>
    </row>
    <row r="144" spans="1:7" hidden="1">
      <c r="A144" s="205"/>
      <c r="B144" s="211" t="s">
        <v>3084</v>
      </c>
      <c r="C144" s="211" t="s">
        <v>3085</v>
      </c>
      <c r="D144" s="211">
        <v>122550</v>
      </c>
      <c r="E144" s="206"/>
    </row>
    <row r="145" spans="1:7" hidden="1">
      <c r="A145" s="205"/>
      <c r="B145" s="211" t="s">
        <v>2942</v>
      </c>
      <c r="C145" s="211" t="s">
        <v>2943</v>
      </c>
      <c r="D145" s="211">
        <v>122550</v>
      </c>
      <c r="E145" s="206"/>
    </row>
    <row r="146" spans="1:7" hidden="1">
      <c r="A146" s="205"/>
      <c r="B146" s="211" t="s">
        <v>3034</v>
      </c>
      <c r="C146" s="211" t="s">
        <v>3035</v>
      </c>
      <c r="D146" s="211">
        <v>162650</v>
      </c>
      <c r="E146" s="206"/>
    </row>
    <row r="147" spans="1:7" hidden="1">
      <c r="A147" s="205"/>
      <c r="B147" s="211" t="s">
        <v>658</v>
      </c>
      <c r="C147" s="211" t="s">
        <v>2235</v>
      </c>
      <c r="D147" s="211">
        <v>143650</v>
      </c>
      <c r="E147" s="206"/>
    </row>
    <row r="148" spans="1:7" hidden="1">
      <c r="A148" s="205" t="s">
        <v>2295</v>
      </c>
      <c r="B148" s="205" t="s">
        <v>658</v>
      </c>
      <c r="C148" s="205" t="s">
        <v>2235</v>
      </c>
      <c r="D148" s="206">
        <v>143650</v>
      </c>
      <c r="E148" s="206"/>
      <c r="F148" s="207" t="e">
        <f>VLOOKUP($B148,EH!$D$3:$AA$13808,9,0)</f>
        <v>#N/A</v>
      </c>
      <c r="G148" s="207" t="e">
        <f>VLOOKUP($B148,EH!$D$3:$AA$13808,22,0)</f>
        <v>#N/A</v>
      </c>
    </row>
    <row r="149" spans="1:7" hidden="1">
      <c r="A149" s="205"/>
      <c r="B149" s="211" t="s">
        <v>661</v>
      </c>
      <c r="C149" s="211" t="s">
        <v>2236</v>
      </c>
      <c r="D149" s="211">
        <v>195200</v>
      </c>
      <c r="E149" s="206"/>
    </row>
    <row r="150" spans="1:7" hidden="1">
      <c r="A150" s="205" t="s">
        <v>2295</v>
      </c>
      <c r="B150" s="205" t="s">
        <v>661</v>
      </c>
      <c r="C150" s="205" t="s">
        <v>2236</v>
      </c>
      <c r="D150" s="206">
        <v>195200</v>
      </c>
      <c r="E150" s="206"/>
      <c r="F150" s="207" t="e">
        <f>VLOOKUP($B150,EH!$D$3:$AA$13808,9,0)</f>
        <v>#N/A</v>
      </c>
      <c r="G150" s="207" t="e">
        <f>VLOOKUP($B150,EH!$D$3:$AA$13808,22,0)</f>
        <v>#N/A</v>
      </c>
    </row>
    <row r="151" spans="1:7" hidden="1">
      <c r="A151" s="205"/>
      <c r="B151" s="211" t="s">
        <v>2900</v>
      </c>
      <c r="C151" s="211" t="s">
        <v>2901</v>
      </c>
      <c r="D151" s="211">
        <v>145050</v>
      </c>
      <c r="E151" s="206"/>
    </row>
    <row r="152" spans="1:7" hidden="1">
      <c r="A152" s="205"/>
      <c r="B152" s="211" t="s">
        <v>651</v>
      </c>
      <c r="C152" s="211" t="s">
        <v>2237</v>
      </c>
      <c r="D152" s="211">
        <v>22500</v>
      </c>
      <c r="E152" s="206"/>
    </row>
    <row r="153" spans="1:7" hidden="1">
      <c r="A153" s="205" t="s">
        <v>2295</v>
      </c>
      <c r="B153" s="205" t="s">
        <v>651</v>
      </c>
      <c r="C153" s="205" t="s">
        <v>2237</v>
      </c>
      <c r="D153" s="206">
        <v>22500</v>
      </c>
      <c r="E153" s="206"/>
      <c r="F153" s="207" t="e">
        <f>VLOOKUP($B153,EH!$D$3:$AA$13808,9,0)</f>
        <v>#N/A</v>
      </c>
      <c r="G153" s="207" t="e">
        <f>VLOOKUP($B153,EH!$D$3:$AA$13808,22,0)</f>
        <v>#N/A</v>
      </c>
    </row>
    <row r="154" spans="1:7" hidden="1">
      <c r="A154" s="205"/>
      <c r="B154" s="211" t="s">
        <v>652</v>
      </c>
      <c r="C154" s="211" t="s">
        <v>2238</v>
      </c>
      <c r="D154" s="211">
        <v>23000</v>
      </c>
      <c r="E154" s="206"/>
    </row>
    <row r="155" spans="1:7" hidden="1">
      <c r="A155" s="205" t="s">
        <v>2295</v>
      </c>
      <c r="B155" s="205" t="s">
        <v>652</v>
      </c>
      <c r="C155" s="205" t="s">
        <v>2238</v>
      </c>
      <c r="D155" s="206">
        <v>23000</v>
      </c>
      <c r="E155" s="206"/>
      <c r="F155" s="207" t="e">
        <f>VLOOKUP($B155,EH!$D$3:$AA$13808,9,0)</f>
        <v>#N/A</v>
      </c>
      <c r="G155" s="207" t="e">
        <f>VLOOKUP($B155,EH!$D$3:$AA$13808,22,0)</f>
        <v>#N/A</v>
      </c>
    </row>
    <row r="156" spans="1:7" hidden="1">
      <c r="A156" s="205"/>
      <c r="B156" s="211" t="s">
        <v>1769</v>
      </c>
      <c r="C156" s="211" t="s">
        <v>2239</v>
      </c>
      <c r="D156" s="211">
        <v>76950</v>
      </c>
      <c r="E156" s="206"/>
    </row>
    <row r="157" spans="1:7" hidden="1">
      <c r="A157" s="205" t="s">
        <v>2295</v>
      </c>
      <c r="B157" s="205" t="s">
        <v>1769</v>
      </c>
      <c r="C157" s="205" t="s">
        <v>2239</v>
      </c>
      <c r="D157" s="206">
        <v>76950</v>
      </c>
      <c r="E157" s="206"/>
      <c r="F157" s="207" t="e">
        <f>VLOOKUP($B157,EH!$D$3:$AA$13808,9,0)</f>
        <v>#N/A</v>
      </c>
      <c r="G157" s="207" t="e">
        <f>VLOOKUP($B157,EH!$D$3:$AA$13808,22,0)</f>
        <v>#N/A</v>
      </c>
    </row>
    <row r="158" spans="1:7" hidden="1">
      <c r="A158" s="205"/>
      <c r="B158" s="211" t="s">
        <v>3086</v>
      </c>
      <c r="C158" s="211" t="s">
        <v>3087</v>
      </c>
      <c r="D158" s="211">
        <v>96600</v>
      </c>
      <c r="E158" s="206"/>
    </row>
    <row r="159" spans="1:7" hidden="1">
      <c r="A159" s="205"/>
      <c r="B159" s="211" t="s">
        <v>2824</v>
      </c>
      <c r="C159" s="211" t="s">
        <v>2825</v>
      </c>
      <c r="D159" s="211">
        <v>76950</v>
      </c>
      <c r="E159" s="206"/>
    </row>
    <row r="160" spans="1:7" hidden="1">
      <c r="A160" s="205"/>
      <c r="B160" s="211" t="s">
        <v>2804</v>
      </c>
      <c r="C160" s="211" t="s">
        <v>2805</v>
      </c>
      <c r="D160" s="211">
        <v>96600</v>
      </c>
      <c r="E160" s="206"/>
    </row>
    <row r="161" spans="1:7" hidden="1">
      <c r="A161" s="205"/>
      <c r="B161" s="211" t="s">
        <v>2776</v>
      </c>
      <c r="C161" s="211" t="s">
        <v>2777</v>
      </c>
      <c r="D161" s="211">
        <v>196750</v>
      </c>
      <c r="E161" s="206"/>
    </row>
    <row r="162" spans="1:7" hidden="1">
      <c r="A162" s="205"/>
      <c r="B162" s="211" t="s">
        <v>2902</v>
      </c>
      <c r="C162" s="211" t="s">
        <v>2903</v>
      </c>
      <c r="D162" s="211">
        <v>49276.12</v>
      </c>
      <c r="E162" s="206"/>
    </row>
    <row r="163" spans="1:7" hidden="1">
      <c r="A163" s="205"/>
      <c r="B163" s="211" t="s">
        <v>2968</v>
      </c>
      <c r="C163" s="211" t="s">
        <v>2969</v>
      </c>
      <c r="D163" s="211">
        <v>143650</v>
      </c>
      <c r="E163" s="206"/>
    </row>
    <row r="164" spans="1:7" hidden="1">
      <c r="A164" s="205"/>
      <c r="B164" s="211" t="s">
        <v>2904</v>
      </c>
      <c r="C164" s="211" t="s">
        <v>2905</v>
      </c>
      <c r="D164" s="211">
        <v>109800</v>
      </c>
      <c r="E164" s="206"/>
    </row>
    <row r="165" spans="1:7" hidden="1">
      <c r="A165" s="205"/>
      <c r="B165" s="211" t="s">
        <v>2800</v>
      </c>
      <c r="C165" s="211" t="s">
        <v>2801</v>
      </c>
      <c r="D165" s="211">
        <v>235400</v>
      </c>
      <c r="E165" s="206"/>
    </row>
    <row r="166" spans="1:7" hidden="1">
      <c r="A166" s="205"/>
      <c r="B166" s="211" t="s">
        <v>2846</v>
      </c>
      <c r="C166" s="211" t="s">
        <v>2847</v>
      </c>
      <c r="D166" s="211">
        <v>107800</v>
      </c>
      <c r="E166" s="206"/>
    </row>
    <row r="167" spans="1:7" hidden="1">
      <c r="A167" s="205"/>
      <c r="B167" s="211" t="s">
        <v>2844</v>
      </c>
      <c r="C167" s="211" t="s">
        <v>2845</v>
      </c>
      <c r="D167" s="211">
        <v>89600</v>
      </c>
      <c r="E167" s="206"/>
    </row>
    <row r="168" spans="1:7" hidden="1">
      <c r="A168" s="205"/>
      <c r="B168" s="211" t="s">
        <v>2890</v>
      </c>
      <c r="C168" s="211" t="s">
        <v>2891</v>
      </c>
      <c r="D168" s="211">
        <v>127558</v>
      </c>
      <c r="E168" s="206"/>
    </row>
    <row r="169" spans="1:7" hidden="1">
      <c r="A169" s="205"/>
      <c r="B169" s="211" t="s">
        <v>2808</v>
      </c>
      <c r="C169" s="211" t="s">
        <v>2809</v>
      </c>
      <c r="D169" s="211">
        <v>109150</v>
      </c>
      <c r="E169" s="206"/>
    </row>
    <row r="170" spans="1:7" hidden="1">
      <c r="A170" s="205"/>
      <c r="B170" s="211" t="s">
        <v>2818</v>
      </c>
      <c r="C170" s="211" t="s">
        <v>2819</v>
      </c>
      <c r="D170" s="211">
        <v>91180</v>
      </c>
      <c r="E170" s="206"/>
    </row>
    <row r="171" spans="1:7" hidden="1">
      <c r="A171" s="205"/>
      <c r="B171" s="211" t="s">
        <v>1771</v>
      </c>
      <c r="C171" s="211" t="s">
        <v>2240</v>
      </c>
      <c r="D171" s="211">
        <v>82650</v>
      </c>
      <c r="E171" s="206"/>
    </row>
    <row r="172" spans="1:7" hidden="1">
      <c r="A172" s="205" t="s">
        <v>2295</v>
      </c>
      <c r="B172" s="205" t="s">
        <v>1771</v>
      </c>
      <c r="C172" s="205" t="s">
        <v>2240</v>
      </c>
      <c r="D172" s="206">
        <v>82650</v>
      </c>
      <c r="E172" s="206"/>
      <c r="F172" s="207" t="e">
        <f>VLOOKUP($B172,EH!$D$3:$AA$13808,9,0)</f>
        <v>#N/A</v>
      </c>
      <c r="G172" s="207" t="e">
        <f>VLOOKUP($B172,EH!$D$3:$AA$13808,22,0)</f>
        <v>#N/A</v>
      </c>
    </row>
    <row r="173" spans="1:7" hidden="1">
      <c r="A173" s="205"/>
      <c r="B173" s="211" t="s">
        <v>3062</v>
      </c>
      <c r="C173" s="211" t="s">
        <v>3063</v>
      </c>
      <c r="D173" s="211">
        <v>109150</v>
      </c>
      <c r="E173" s="206"/>
    </row>
    <row r="174" spans="1:7" hidden="1">
      <c r="A174" s="205"/>
      <c r="B174" s="211" t="s">
        <v>1770</v>
      </c>
      <c r="C174" s="211" t="s">
        <v>2241</v>
      </c>
      <c r="D174" s="211">
        <v>87150</v>
      </c>
      <c r="E174" s="206"/>
    </row>
    <row r="175" spans="1:7" hidden="1">
      <c r="A175" s="205" t="s">
        <v>2295</v>
      </c>
      <c r="B175" s="205" t="s">
        <v>1770</v>
      </c>
      <c r="C175" s="205" t="s">
        <v>2241</v>
      </c>
      <c r="D175" s="206">
        <v>87150</v>
      </c>
      <c r="E175" s="206"/>
      <c r="F175" s="207" t="e">
        <f>VLOOKUP($B175,EH!$D$3:$AA$13808,9,0)</f>
        <v>#N/A</v>
      </c>
      <c r="G175" s="207" t="e">
        <f>VLOOKUP($B175,EH!$D$3:$AA$13808,22,0)</f>
        <v>#N/A</v>
      </c>
    </row>
    <row r="176" spans="1:7" hidden="1">
      <c r="A176" s="205"/>
      <c r="B176" s="211" t="s">
        <v>2864</v>
      </c>
      <c r="C176" s="211" t="s">
        <v>2865</v>
      </c>
      <c r="D176" s="211">
        <v>87150</v>
      </c>
      <c r="E176" s="206"/>
    </row>
    <row r="177" spans="1:7" hidden="1">
      <c r="A177" s="205"/>
      <c r="B177" s="211" t="s">
        <v>2892</v>
      </c>
      <c r="C177" s="211" t="s">
        <v>2893</v>
      </c>
      <c r="D177" s="211">
        <v>84650</v>
      </c>
      <c r="E177" s="206"/>
    </row>
    <row r="178" spans="1:7" hidden="1">
      <c r="A178" s="205"/>
      <c r="B178" s="211" t="s">
        <v>2826</v>
      </c>
      <c r="C178" s="211" t="s">
        <v>2827</v>
      </c>
      <c r="D178" s="211">
        <v>170000</v>
      </c>
      <c r="E178" s="206"/>
    </row>
    <row r="179" spans="1:7" hidden="1">
      <c r="A179" s="205"/>
      <c r="B179" s="211" t="s">
        <v>2980</v>
      </c>
      <c r="C179" s="211" t="s">
        <v>2981</v>
      </c>
      <c r="D179" s="211">
        <v>14.67</v>
      </c>
      <c r="E179" s="206"/>
    </row>
    <row r="180" spans="1:7" hidden="1">
      <c r="A180" s="205"/>
      <c r="B180" s="211" t="s">
        <v>2868</v>
      </c>
      <c r="C180" s="211" t="s">
        <v>2869</v>
      </c>
      <c r="D180" s="211">
        <v>101.75</v>
      </c>
      <c r="E180" s="206"/>
    </row>
    <row r="181" spans="1:7" hidden="1">
      <c r="A181" s="205"/>
      <c r="B181" s="211" t="s">
        <v>3030</v>
      </c>
      <c r="C181" s="211" t="s">
        <v>3031</v>
      </c>
      <c r="D181" s="211">
        <v>115</v>
      </c>
      <c r="E181" s="206"/>
    </row>
    <row r="182" spans="1:7" hidden="1">
      <c r="A182" s="205"/>
      <c r="B182" s="211" t="s">
        <v>3142</v>
      </c>
      <c r="C182" s="211" t="s">
        <v>3143</v>
      </c>
      <c r="D182" s="211">
        <v>2290</v>
      </c>
      <c r="E182" s="206"/>
    </row>
    <row r="183" spans="1:7" hidden="1">
      <c r="A183" s="205"/>
      <c r="B183" s="211" t="s">
        <v>3124</v>
      </c>
      <c r="C183" s="211" t="s">
        <v>3125</v>
      </c>
      <c r="D183" s="211">
        <v>90</v>
      </c>
      <c r="E183" s="206"/>
    </row>
    <row r="184" spans="1:7" hidden="1">
      <c r="A184" s="205"/>
      <c r="B184" s="211" t="s">
        <v>646</v>
      </c>
      <c r="C184" s="211" t="s">
        <v>2242</v>
      </c>
      <c r="D184" s="211">
        <v>4300</v>
      </c>
      <c r="E184" s="206"/>
    </row>
    <row r="185" spans="1:7" hidden="1">
      <c r="A185" s="205" t="s">
        <v>2295</v>
      </c>
      <c r="B185" s="205" t="s">
        <v>646</v>
      </c>
      <c r="C185" s="205" t="s">
        <v>2242</v>
      </c>
      <c r="D185" s="206">
        <v>4300</v>
      </c>
      <c r="E185" s="206"/>
      <c r="F185" s="207" t="e">
        <f>VLOOKUP($B185,EH!$D$3:$AA$13808,9,0)</f>
        <v>#N/A</v>
      </c>
      <c r="G185" s="207" t="e">
        <f>VLOOKUP($B185,EH!$D$3:$AA$13808,22,0)</f>
        <v>#N/A</v>
      </c>
    </row>
    <row r="186" spans="1:7" hidden="1">
      <c r="A186" s="205"/>
      <c r="B186" s="211" t="s">
        <v>2966</v>
      </c>
      <c r="C186" s="211" t="s">
        <v>2967</v>
      </c>
      <c r="D186" s="211">
        <v>3990</v>
      </c>
      <c r="E186" s="206"/>
    </row>
    <row r="187" spans="1:7" hidden="1">
      <c r="A187" s="205"/>
      <c r="B187" s="211" t="s">
        <v>2834</v>
      </c>
      <c r="C187" s="211" t="s">
        <v>2835</v>
      </c>
      <c r="D187" s="211">
        <v>35.89</v>
      </c>
      <c r="E187" s="206"/>
    </row>
    <row r="188" spans="1:7" hidden="1">
      <c r="A188" s="205"/>
      <c r="B188" s="211" t="s">
        <v>2898</v>
      </c>
      <c r="C188" s="211" t="s">
        <v>2899</v>
      </c>
      <c r="D188" s="211">
        <v>160</v>
      </c>
      <c r="E188" s="206"/>
    </row>
    <row r="189" spans="1:7" hidden="1">
      <c r="A189" s="205"/>
      <c r="B189" s="211" t="s">
        <v>3094</v>
      </c>
      <c r="C189" s="211" t="s">
        <v>3095</v>
      </c>
      <c r="D189" s="211">
        <v>49</v>
      </c>
      <c r="E189" s="206"/>
    </row>
    <row r="190" spans="1:7" hidden="1">
      <c r="A190" s="205"/>
      <c r="B190" s="211" t="s">
        <v>3136</v>
      </c>
      <c r="C190" s="211" t="s">
        <v>3137</v>
      </c>
      <c r="D190" s="211">
        <v>167.81</v>
      </c>
      <c r="E190" s="206"/>
    </row>
    <row r="191" spans="1:7" hidden="1">
      <c r="A191" s="205"/>
      <c r="B191" s="211" t="s">
        <v>2956</v>
      </c>
      <c r="C191" s="211" t="s">
        <v>2957</v>
      </c>
      <c r="D191" s="211">
        <v>185.22</v>
      </c>
      <c r="E191" s="206"/>
    </row>
    <row r="192" spans="1:7" hidden="1">
      <c r="A192" s="205"/>
      <c r="B192" s="211" t="s">
        <v>2940</v>
      </c>
      <c r="C192" s="211" t="s">
        <v>2941</v>
      </c>
      <c r="D192" s="211">
        <v>187</v>
      </c>
      <c r="E192" s="206"/>
    </row>
    <row r="193" spans="1:7" hidden="1">
      <c r="A193" s="205"/>
      <c r="B193" s="211" t="s">
        <v>2948</v>
      </c>
      <c r="C193" s="211" t="s">
        <v>2949</v>
      </c>
      <c r="D193" s="211">
        <v>170</v>
      </c>
      <c r="E193" s="206"/>
    </row>
    <row r="194" spans="1:7" hidden="1">
      <c r="A194" s="205"/>
      <c r="B194" s="211" t="s">
        <v>2780</v>
      </c>
      <c r="C194" s="211" t="s">
        <v>2781</v>
      </c>
      <c r="D194" s="211">
        <v>2450</v>
      </c>
      <c r="E194" s="206"/>
    </row>
    <row r="195" spans="1:7" hidden="1">
      <c r="A195" s="205"/>
      <c r="B195" s="211" t="s">
        <v>3144</v>
      </c>
      <c r="C195" s="211" t="s">
        <v>3145</v>
      </c>
      <c r="D195" s="211">
        <v>161.02000000000001</v>
      </c>
      <c r="E195" s="206"/>
    </row>
    <row r="196" spans="1:7" hidden="1">
      <c r="A196" s="205"/>
      <c r="B196" s="211" t="s">
        <v>2932</v>
      </c>
      <c r="C196" s="211" t="s">
        <v>2933</v>
      </c>
      <c r="D196" s="211">
        <v>2290</v>
      </c>
      <c r="E196" s="206"/>
    </row>
    <row r="197" spans="1:7" hidden="1">
      <c r="A197" s="205"/>
      <c r="B197" s="211" t="s">
        <v>2786</v>
      </c>
      <c r="C197" s="211" t="s">
        <v>2787</v>
      </c>
      <c r="D197" s="211">
        <v>102</v>
      </c>
      <c r="E197" s="206"/>
    </row>
    <row r="198" spans="1:7" hidden="1">
      <c r="A198" s="205"/>
      <c r="B198" s="211" t="s">
        <v>2788</v>
      </c>
      <c r="C198" s="211" t="s">
        <v>2789</v>
      </c>
      <c r="D198" s="211">
        <v>159.5</v>
      </c>
      <c r="E198" s="206"/>
    </row>
    <row r="199" spans="1:7" hidden="1">
      <c r="A199" s="205"/>
      <c r="B199" s="211" t="s">
        <v>2790</v>
      </c>
      <c r="C199" s="211" t="s">
        <v>2791</v>
      </c>
      <c r="D199" s="211">
        <v>187.21</v>
      </c>
      <c r="E199" s="206"/>
    </row>
    <row r="200" spans="1:7" hidden="1">
      <c r="A200" s="205"/>
      <c r="B200" s="211" t="s">
        <v>2798</v>
      </c>
      <c r="C200" s="211" t="s">
        <v>2799</v>
      </c>
      <c r="D200" s="211">
        <v>75.5</v>
      </c>
      <c r="E200" s="206"/>
    </row>
    <row r="201" spans="1:7" hidden="1">
      <c r="A201" s="205" t="s">
        <v>2295</v>
      </c>
      <c r="B201" s="205" t="s">
        <v>647</v>
      </c>
      <c r="C201" s="205" t="s">
        <v>2243</v>
      </c>
      <c r="D201" s="206">
        <v>0</v>
      </c>
      <c r="E201" s="206"/>
      <c r="F201" s="207" t="e">
        <f>VLOOKUP($B201,EH!$D$3:$AA$13808,9,0)</f>
        <v>#N/A</v>
      </c>
      <c r="G201" s="207" t="e">
        <f>VLOOKUP($B201,EH!$D$3:$AA$13808,22,0)</f>
        <v>#N/A</v>
      </c>
    </row>
    <row r="202" spans="1:7" hidden="1">
      <c r="A202" s="205"/>
      <c r="B202" s="211" t="s">
        <v>3126</v>
      </c>
      <c r="C202" s="211" t="s">
        <v>3127</v>
      </c>
      <c r="D202" s="211">
        <v>203.7</v>
      </c>
      <c r="E202" s="206"/>
    </row>
    <row r="203" spans="1:7" hidden="1">
      <c r="A203" s="205"/>
      <c r="B203" s="211" t="s">
        <v>3056</v>
      </c>
      <c r="C203" s="211" t="s">
        <v>3057</v>
      </c>
      <c r="D203" s="211">
        <v>350</v>
      </c>
      <c r="E203" s="206"/>
    </row>
    <row r="204" spans="1:7" hidden="1">
      <c r="A204" s="205"/>
      <c r="B204" s="211" t="s">
        <v>3146</v>
      </c>
      <c r="C204" s="211" t="s">
        <v>3147</v>
      </c>
      <c r="D204" s="211">
        <v>225</v>
      </c>
      <c r="E204" s="206"/>
    </row>
    <row r="205" spans="1:7" hidden="1">
      <c r="A205" s="205"/>
      <c r="B205" s="211" t="s">
        <v>648</v>
      </c>
      <c r="C205" s="211" t="s">
        <v>2244</v>
      </c>
      <c r="D205" s="211">
        <v>2530</v>
      </c>
      <c r="E205" s="206"/>
    </row>
    <row r="206" spans="1:7" hidden="1">
      <c r="A206" s="205" t="s">
        <v>2295</v>
      </c>
      <c r="B206" s="205" t="s">
        <v>648</v>
      </c>
      <c r="C206" s="205" t="s">
        <v>2244</v>
      </c>
      <c r="D206" s="206">
        <v>2530</v>
      </c>
      <c r="E206" s="206"/>
      <c r="F206" s="207" t="e">
        <f>VLOOKUP($B206,EH!$D$3:$AA$13808,9,0)</f>
        <v>#N/A</v>
      </c>
      <c r="G206" s="207" t="e">
        <f>VLOOKUP($B206,EH!$D$3:$AA$13808,22,0)</f>
        <v>#N/A</v>
      </c>
    </row>
    <row r="207" spans="1:7" hidden="1">
      <c r="A207" s="205"/>
      <c r="B207" s="211" t="s">
        <v>2854</v>
      </c>
      <c r="C207" s="211" t="s">
        <v>2855</v>
      </c>
      <c r="D207" s="211">
        <v>176</v>
      </c>
      <c r="E207" s="206"/>
    </row>
    <row r="208" spans="1:7" hidden="1">
      <c r="A208" s="205"/>
      <c r="B208" s="211" t="s">
        <v>3044</v>
      </c>
      <c r="C208" s="211" t="s">
        <v>3045</v>
      </c>
      <c r="D208" s="211">
        <v>210</v>
      </c>
      <c r="E208" s="206"/>
    </row>
    <row r="209" spans="1:7" hidden="1">
      <c r="A209" s="205"/>
      <c r="B209" s="211" t="s">
        <v>3110</v>
      </c>
      <c r="C209" s="211" t="s">
        <v>3111</v>
      </c>
      <c r="D209" s="211">
        <v>2290</v>
      </c>
      <c r="E209" s="206"/>
    </row>
    <row r="210" spans="1:7" hidden="1">
      <c r="A210" s="205"/>
      <c r="B210" s="211" t="s">
        <v>3082</v>
      </c>
      <c r="C210" s="211" t="s">
        <v>3083</v>
      </c>
      <c r="D210" s="211">
        <v>230</v>
      </c>
      <c r="E210" s="206"/>
    </row>
    <row r="211" spans="1:7" hidden="1">
      <c r="A211" s="205"/>
      <c r="B211" s="211" t="s">
        <v>2988</v>
      </c>
      <c r="C211" s="211" t="s">
        <v>2989</v>
      </c>
      <c r="D211" s="211">
        <v>211.2</v>
      </c>
      <c r="E211" s="206"/>
    </row>
    <row r="212" spans="1:7" hidden="1">
      <c r="A212" s="205"/>
      <c r="B212" s="211" t="s">
        <v>3112</v>
      </c>
      <c r="C212" s="211" t="s">
        <v>3113</v>
      </c>
      <c r="D212" s="211">
        <v>250</v>
      </c>
      <c r="E212" s="206"/>
    </row>
    <row r="213" spans="1:7" hidden="1">
      <c r="A213" s="205"/>
      <c r="B213" s="211" t="s">
        <v>2822</v>
      </c>
      <c r="C213" s="211" t="s">
        <v>2823</v>
      </c>
      <c r="D213" s="211">
        <v>400</v>
      </c>
      <c r="E213" s="206"/>
    </row>
    <row r="214" spans="1:7" hidden="1">
      <c r="A214" s="205"/>
      <c r="B214" s="211" t="s">
        <v>3128</v>
      </c>
      <c r="C214" s="211" t="s">
        <v>3129</v>
      </c>
      <c r="D214" s="211">
        <v>400</v>
      </c>
      <c r="E214" s="206"/>
    </row>
    <row r="215" spans="1:7" hidden="1">
      <c r="A215" s="205"/>
      <c r="B215" s="211" t="s">
        <v>650</v>
      </c>
      <c r="C215" s="211" t="s">
        <v>2245</v>
      </c>
      <c r="D215" s="211">
        <v>4305</v>
      </c>
      <c r="E215" s="206"/>
    </row>
    <row r="216" spans="1:7" hidden="1">
      <c r="A216" s="205" t="s">
        <v>2295</v>
      </c>
      <c r="B216" s="205" t="s">
        <v>650</v>
      </c>
      <c r="C216" s="205" t="s">
        <v>2245</v>
      </c>
      <c r="D216" s="206">
        <v>4305</v>
      </c>
      <c r="E216" s="206"/>
      <c r="F216" s="207" t="e">
        <f>VLOOKUP($B216,EH!$D$3:$AA$13808,9,0)</f>
        <v>#N/A</v>
      </c>
      <c r="G216" s="207" t="e">
        <f>VLOOKUP($B216,EH!$D$3:$AA$13808,22,0)</f>
        <v>#N/A</v>
      </c>
    </row>
    <row r="217" spans="1:7" hidden="1">
      <c r="A217" s="205"/>
      <c r="B217" s="211" t="s">
        <v>2926</v>
      </c>
      <c r="C217" s="211" t="s">
        <v>2927</v>
      </c>
      <c r="D217" s="211">
        <v>185</v>
      </c>
      <c r="E217" s="206"/>
    </row>
    <row r="218" spans="1:7" hidden="1">
      <c r="A218" s="205"/>
      <c r="B218" s="211" t="s">
        <v>2814</v>
      </c>
      <c r="C218" s="211" t="s">
        <v>2815</v>
      </c>
      <c r="D218" s="211">
        <v>225</v>
      </c>
      <c r="E218" s="206"/>
    </row>
    <row r="219" spans="1:7" hidden="1">
      <c r="A219" s="205"/>
      <c r="B219" s="211" t="s">
        <v>649</v>
      </c>
      <c r="C219" s="211" t="s">
        <v>2246</v>
      </c>
      <c r="D219" s="211">
        <v>3680</v>
      </c>
      <c r="E219" s="206"/>
    </row>
    <row r="220" spans="1:7" hidden="1">
      <c r="A220" s="205" t="s">
        <v>2295</v>
      </c>
      <c r="B220" s="205" t="s">
        <v>649</v>
      </c>
      <c r="C220" s="205" t="s">
        <v>2246</v>
      </c>
      <c r="D220" s="206">
        <v>3680</v>
      </c>
      <c r="E220" s="206"/>
      <c r="F220" s="207" t="e">
        <f>VLOOKUP($B220,EH!$D$3:$AA$13808,9,0)</f>
        <v>#N/A</v>
      </c>
      <c r="G220" s="207" t="e">
        <f>VLOOKUP($B220,EH!$D$3:$AA$13808,22,0)</f>
        <v>#N/A</v>
      </c>
    </row>
    <row r="221" spans="1:7" hidden="1">
      <c r="A221" s="205"/>
      <c r="B221" s="211" t="s">
        <v>2766</v>
      </c>
      <c r="C221" s="211" t="s">
        <v>2767</v>
      </c>
      <c r="D221" s="211">
        <v>213.4</v>
      </c>
      <c r="E221" s="206"/>
    </row>
    <row r="222" spans="1:7" hidden="1">
      <c r="A222" s="205"/>
      <c r="B222" s="211" t="s">
        <v>2806</v>
      </c>
      <c r="C222" s="211" t="s">
        <v>2807</v>
      </c>
      <c r="D222" s="211">
        <v>388</v>
      </c>
      <c r="E222" s="206"/>
    </row>
    <row r="223" spans="1:7" hidden="1">
      <c r="A223" s="205"/>
      <c r="B223" s="211" t="s">
        <v>3070</v>
      </c>
      <c r="C223" s="211" t="s">
        <v>3071</v>
      </c>
      <c r="D223" s="211">
        <v>165.87</v>
      </c>
      <c r="E223" s="206"/>
    </row>
    <row r="224" spans="1:7" hidden="1">
      <c r="A224" s="205"/>
      <c r="B224" s="211" t="s">
        <v>2974</v>
      </c>
      <c r="C224" s="211" t="s">
        <v>2975</v>
      </c>
      <c r="D224" s="211">
        <v>25.52333333</v>
      </c>
      <c r="E224" s="206"/>
    </row>
    <row r="225" spans="1:5" hidden="1">
      <c r="A225" s="205"/>
      <c r="B225" s="211" t="s">
        <v>2986</v>
      </c>
      <c r="C225" s="211" t="s">
        <v>2987</v>
      </c>
      <c r="D225" s="211">
        <v>20.239999999999998</v>
      </c>
      <c r="E225" s="206"/>
    </row>
    <row r="226" spans="1:5" hidden="1">
      <c r="A226" s="205"/>
      <c r="B226" s="211" t="s">
        <v>2930</v>
      </c>
      <c r="C226" s="211" t="s">
        <v>2931</v>
      </c>
      <c r="D226" s="211">
        <v>46.56</v>
      </c>
      <c r="E226" s="206"/>
    </row>
    <row r="227" spans="1:5" hidden="1">
      <c r="A227" s="205"/>
      <c r="B227" s="211" t="s">
        <v>2994</v>
      </c>
      <c r="C227" s="211" t="s">
        <v>2995</v>
      </c>
      <c r="D227" s="211">
        <v>60</v>
      </c>
      <c r="E227" s="206"/>
    </row>
    <row r="228" spans="1:5" hidden="1">
      <c r="A228" s="205"/>
      <c r="B228" s="211" t="s">
        <v>2960</v>
      </c>
      <c r="C228" s="211" t="s">
        <v>2961</v>
      </c>
      <c r="D228" s="211">
        <v>74.88</v>
      </c>
      <c r="E228" s="206"/>
    </row>
    <row r="229" spans="1:5" hidden="1">
      <c r="A229" s="205"/>
      <c r="B229" s="211" t="s">
        <v>3050</v>
      </c>
      <c r="C229" s="211" t="s">
        <v>3051</v>
      </c>
      <c r="D229" s="211">
        <v>47.53</v>
      </c>
      <c r="E229" s="206"/>
    </row>
    <row r="230" spans="1:5" hidden="1">
      <c r="A230" s="205"/>
      <c r="B230" s="211" t="s">
        <v>2770</v>
      </c>
      <c r="C230" s="211" t="s">
        <v>2771</v>
      </c>
      <c r="D230" s="211">
        <v>38.799999999999997</v>
      </c>
      <c r="E230" s="206"/>
    </row>
    <row r="231" spans="1:5" hidden="1">
      <c r="A231" s="205"/>
      <c r="B231" s="211" t="s">
        <v>3002</v>
      </c>
      <c r="C231" s="211" t="s">
        <v>3003</v>
      </c>
      <c r="D231" s="211">
        <v>41.07</v>
      </c>
      <c r="E231" s="206"/>
    </row>
    <row r="232" spans="1:5" hidden="1">
      <c r="A232" s="205"/>
      <c r="B232" s="211" t="s">
        <v>3066</v>
      </c>
      <c r="C232" s="211" t="s">
        <v>3067</v>
      </c>
      <c r="D232" s="211">
        <v>260</v>
      </c>
      <c r="E232" s="206"/>
    </row>
    <row r="233" spans="1:5" hidden="1">
      <c r="A233" s="205"/>
      <c r="B233" s="211" t="s">
        <v>2840</v>
      </c>
      <c r="C233" s="211" t="s">
        <v>2841</v>
      </c>
      <c r="D233" s="211">
        <v>78</v>
      </c>
      <c r="E233" s="206"/>
    </row>
    <row r="234" spans="1:5" hidden="1">
      <c r="A234" s="205"/>
      <c r="B234" s="211" t="s">
        <v>3088</v>
      </c>
      <c r="C234" s="211" t="s">
        <v>3089</v>
      </c>
      <c r="D234" s="211">
        <v>14</v>
      </c>
      <c r="E234" s="206"/>
    </row>
    <row r="235" spans="1:5" hidden="1">
      <c r="A235" s="205"/>
      <c r="B235" s="211" t="s">
        <v>2772</v>
      </c>
      <c r="C235" s="211" t="s">
        <v>2773</v>
      </c>
      <c r="D235" s="211">
        <v>190</v>
      </c>
      <c r="E235" s="206"/>
    </row>
    <row r="236" spans="1:5" hidden="1">
      <c r="A236" s="205"/>
      <c r="B236" s="211" t="s">
        <v>2848</v>
      </c>
      <c r="C236" s="211" t="s">
        <v>2849</v>
      </c>
      <c r="D236" s="211">
        <v>195</v>
      </c>
      <c r="E236" s="206"/>
    </row>
    <row r="237" spans="1:5" hidden="1">
      <c r="A237" s="205"/>
      <c r="B237" s="211" t="s">
        <v>2792</v>
      </c>
      <c r="C237" s="211" t="s">
        <v>2793</v>
      </c>
      <c r="D237" s="211">
        <v>180</v>
      </c>
      <c r="E237" s="206"/>
    </row>
    <row r="238" spans="1:5" hidden="1">
      <c r="A238" s="205"/>
      <c r="B238" s="211" t="s">
        <v>2874</v>
      </c>
      <c r="C238" s="211" t="s">
        <v>2875</v>
      </c>
      <c r="D238" s="211">
        <v>87.6</v>
      </c>
      <c r="E238" s="206"/>
    </row>
    <row r="239" spans="1:5" hidden="1">
      <c r="A239" s="205"/>
      <c r="B239" s="211" t="s">
        <v>3096</v>
      </c>
      <c r="C239" s="211" t="s">
        <v>3097</v>
      </c>
      <c r="D239" s="211">
        <v>4</v>
      </c>
      <c r="E239" s="206"/>
    </row>
    <row r="240" spans="1:5" hidden="1">
      <c r="A240" s="205"/>
      <c r="B240" s="211" t="s">
        <v>3130</v>
      </c>
      <c r="C240" s="211" t="s">
        <v>3131</v>
      </c>
      <c r="D240" s="211">
        <v>90</v>
      </c>
      <c r="E240" s="206"/>
    </row>
    <row r="241" spans="1:5" hidden="1">
      <c r="A241" s="205"/>
      <c r="B241" s="211" t="s">
        <v>3114</v>
      </c>
      <c r="C241" s="211" t="s">
        <v>3115</v>
      </c>
      <c r="D241" s="211">
        <v>230</v>
      </c>
      <c r="E241" s="206"/>
    </row>
    <row r="242" spans="1:5" hidden="1">
      <c r="A242" s="205"/>
      <c r="B242" s="211" t="s">
        <v>3116</v>
      </c>
      <c r="C242" s="211" t="s">
        <v>3117</v>
      </c>
      <c r="D242" s="211">
        <v>166.6</v>
      </c>
      <c r="E242" s="206"/>
    </row>
    <row r="243" spans="1:5" hidden="1">
      <c r="A243" s="205"/>
      <c r="B243" s="211" t="s">
        <v>2950</v>
      </c>
      <c r="C243" s="211" t="s">
        <v>2951</v>
      </c>
      <c r="D243" s="211">
        <v>2290</v>
      </c>
      <c r="E243" s="206"/>
    </row>
    <row r="244" spans="1:5" hidden="1">
      <c r="A244" s="205"/>
      <c r="B244" s="211" t="s">
        <v>2832</v>
      </c>
      <c r="C244" s="211" t="s">
        <v>2833</v>
      </c>
      <c r="D244" s="211">
        <v>3400</v>
      </c>
      <c r="E244" s="206"/>
    </row>
    <row r="245" spans="1:5" hidden="1">
      <c r="A245" s="205"/>
      <c r="B245" s="211" t="s">
        <v>2958</v>
      </c>
      <c r="C245" s="211" t="s">
        <v>2959</v>
      </c>
      <c r="D245" s="211">
        <v>388</v>
      </c>
      <c r="E245" s="206"/>
    </row>
    <row r="246" spans="1:5" hidden="1">
      <c r="A246" s="205"/>
      <c r="B246" s="211" t="s">
        <v>3058</v>
      </c>
      <c r="C246" s="211" t="s">
        <v>3059</v>
      </c>
      <c r="D246" s="211">
        <v>388</v>
      </c>
      <c r="E246" s="206"/>
    </row>
    <row r="247" spans="1:5" hidden="1">
      <c r="A247" s="205"/>
      <c r="B247" s="211" t="s">
        <v>3046</v>
      </c>
      <c r="C247" s="211" t="s">
        <v>3047</v>
      </c>
      <c r="D247" s="211">
        <v>191.56</v>
      </c>
      <c r="E247" s="206"/>
    </row>
    <row r="248" spans="1:5" hidden="1">
      <c r="A248" s="205"/>
      <c r="B248" s="211" t="s">
        <v>2836</v>
      </c>
      <c r="C248" s="211" t="s">
        <v>2837</v>
      </c>
      <c r="D248" s="211">
        <v>410</v>
      </c>
      <c r="E248" s="206"/>
    </row>
    <row r="249" spans="1:5" hidden="1">
      <c r="A249" s="205"/>
      <c r="B249" s="211" t="s">
        <v>3040</v>
      </c>
      <c r="C249" s="211" t="s">
        <v>3041</v>
      </c>
      <c r="D249" s="211">
        <v>192.73</v>
      </c>
      <c r="E249" s="206"/>
    </row>
    <row r="250" spans="1:5" hidden="1">
      <c r="A250" s="205"/>
      <c r="B250" s="211" t="s">
        <v>2886</v>
      </c>
      <c r="C250" s="211" t="s">
        <v>2887</v>
      </c>
      <c r="D250" s="211">
        <v>2290</v>
      </c>
      <c r="E250" s="206"/>
    </row>
    <row r="251" spans="1:5" hidden="1">
      <c r="A251" s="205"/>
      <c r="B251" s="211" t="s">
        <v>3090</v>
      </c>
      <c r="C251" s="211" t="s">
        <v>3091</v>
      </c>
      <c r="D251" s="211">
        <v>250</v>
      </c>
      <c r="E251" s="206"/>
    </row>
    <row r="252" spans="1:5" hidden="1">
      <c r="A252" s="205"/>
      <c r="B252" s="211" t="s">
        <v>2802</v>
      </c>
      <c r="C252" s="211" t="s">
        <v>2803</v>
      </c>
      <c r="D252" s="211">
        <v>155550</v>
      </c>
      <c r="E252" s="206"/>
    </row>
    <row r="253" spans="1:5" hidden="1">
      <c r="A253" s="205"/>
      <c r="B253" s="211" t="s">
        <v>3048</v>
      </c>
      <c r="C253" s="211" t="s">
        <v>3049</v>
      </c>
      <c r="D253" s="211">
        <v>114.72</v>
      </c>
      <c r="E253" s="206"/>
    </row>
    <row r="254" spans="1:5" hidden="1">
      <c r="A254" s="205"/>
      <c r="B254" s="211" t="s">
        <v>3132</v>
      </c>
      <c r="C254" s="211" t="s">
        <v>3133</v>
      </c>
      <c r="D254" s="211">
        <v>200</v>
      </c>
      <c r="E254" s="206"/>
    </row>
    <row r="255" spans="1:5" hidden="1">
      <c r="A255" s="205"/>
      <c r="B255" s="211" t="s">
        <v>3038</v>
      </c>
      <c r="C255" s="211" t="s">
        <v>3039</v>
      </c>
      <c r="D255" s="211">
        <v>583</v>
      </c>
      <c r="E255" s="206"/>
    </row>
    <row r="256" spans="1:5" hidden="1">
      <c r="A256" s="205"/>
      <c r="B256" s="211" t="s">
        <v>2856</v>
      </c>
      <c r="C256" s="211" t="s">
        <v>2857</v>
      </c>
      <c r="D256" s="211">
        <v>162.5</v>
      </c>
      <c r="E256" s="206"/>
    </row>
    <row r="257" spans="1:5" hidden="1">
      <c r="A257" s="205"/>
      <c r="B257" s="211" t="s">
        <v>2876</v>
      </c>
      <c r="C257" s="211" t="s">
        <v>2877</v>
      </c>
      <c r="D257" s="211">
        <v>200</v>
      </c>
      <c r="E257" s="206"/>
    </row>
    <row r="258" spans="1:5" hidden="1">
      <c r="A258" s="205"/>
      <c r="B258" s="211" t="s">
        <v>2816</v>
      </c>
      <c r="C258" s="211" t="s">
        <v>2817</v>
      </c>
      <c r="D258" s="211">
        <v>175</v>
      </c>
      <c r="E258" s="206"/>
    </row>
    <row r="259" spans="1:5" hidden="1">
      <c r="A259" s="205"/>
      <c r="B259" s="211" t="s">
        <v>3068</v>
      </c>
      <c r="C259" s="211" t="s">
        <v>3069</v>
      </c>
      <c r="D259" s="211">
        <v>350</v>
      </c>
      <c r="E259" s="206"/>
    </row>
    <row r="260" spans="1:5" hidden="1">
      <c r="A260" s="205"/>
      <c r="B260" s="211" t="s">
        <v>2830</v>
      </c>
      <c r="C260" s="211" t="s">
        <v>2831</v>
      </c>
      <c r="D260" s="211">
        <v>4130</v>
      </c>
      <c r="E260" s="206"/>
    </row>
    <row r="261" spans="1:5" hidden="1">
      <c r="A261" s="205"/>
      <c r="B261" s="211" t="s">
        <v>2970</v>
      </c>
      <c r="C261" s="211" t="s">
        <v>2971</v>
      </c>
      <c r="D261" s="211">
        <v>388.5</v>
      </c>
      <c r="E261" s="206"/>
    </row>
    <row r="262" spans="1:5" hidden="1">
      <c r="A262" s="205"/>
      <c r="B262" s="211" t="s">
        <v>2998</v>
      </c>
      <c r="C262" s="211" t="s">
        <v>2999</v>
      </c>
      <c r="D262" s="211">
        <v>217.2</v>
      </c>
      <c r="E262" s="206"/>
    </row>
    <row r="263" spans="1:5" hidden="1">
      <c r="A263" s="205"/>
      <c r="B263" s="211" t="s">
        <v>2938</v>
      </c>
      <c r="C263" s="211" t="s">
        <v>2939</v>
      </c>
      <c r="D263" s="211">
        <v>388.5</v>
      </c>
      <c r="E263" s="206"/>
    </row>
    <row r="264" spans="1:5" hidden="1">
      <c r="A264" s="205"/>
      <c r="B264" s="211" t="s">
        <v>2872</v>
      </c>
      <c r="C264" s="211" t="s">
        <v>2873</v>
      </c>
      <c r="D264" s="211">
        <v>198.5</v>
      </c>
      <c r="E264" s="206"/>
    </row>
    <row r="265" spans="1:5" hidden="1">
      <c r="A265" s="205"/>
      <c r="B265" s="211" t="s">
        <v>2838</v>
      </c>
      <c r="C265" s="211" t="s">
        <v>2839</v>
      </c>
      <c r="D265" s="211">
        <v>400</v>
      </c>
      <c r="E265" s="206"/>
    </row>
    <row r="266" spans="1:5" hidden="1">
      <c r="A266" s="205"/>
      <c r="B266" s="211" t="s">
        <v>3134</v>
      </c>
      <c r="C266" s="211" t="s">
        <v>3135</v>
      </c>
      <c r="D266" s="211">
        <v>75.39</v>
      </c>
      <c r="E266" s="206"/>
    </row>
    <row r="267" spans="1:5" hidden="1">
      <c r="A267" s="205"/>
      <c r="B267" s="211" t="s">
        <v>3138</v>
      </c>
      <c r="C267" s="211" t="s">
        <v>3139</v>
      </c>
      <c r="D267" s="211">
        <v>125</v>
      </c>
      <c r="E267" s="206"/>
    </row>
    <row r="268" spans="1:5" hidden="1">
      <c r="A268" s="205"/>
      <c r="B268" s="211" t="s">
        <v>3108</v>
      </c>
      <c r="C268" s="211" t="s">
        <v>3109</v>
      </c>
      <c r="D268" s="211">
        <v>1680</v>
      </c>
      <c r="E268" s="206"/>
    </row>
    <row r="269" spans="1:5" hidden="1">
      <c r="A269" s="205"/>
      <c r="B269" s="211" t="s">
        <v>2858</v>
      </c>
      <c r="C269" s="211" t="s">
        <v>2859</v>
      </c>
      <c r="D269" s="211">
        <v>185</v>
      </c>
      <c r="E269" s="206"/>
    </row>
    <row r="270" spans="1:5" hidden="1">
      <c r="A270" s="205"/>
      <c r="B270" s="211" t="s">
        <v>3064</v>
      </c>
      <c r="C270" s="211" t="s">
        <v>3065</v>
      </c>
      <c r="D270" s="211">
        <v>4613</v>
      </c>
      <c r="E270" s="206"/>
    </row>
    <row r="271" spans="1:5" hidden="1">
      <c r="A271" s="205"/>
      <c r="B271" s="211" t="s">
        <v>2910</v>
      </c>
      <c r="C271" s="211" t="s">
        <v>2911</v>
      </c>
      <c r="D271" s="211">
        <v>2570</v>
      </c>
      <c r="E271" s="206"/>
    </row>
    <row r="272" spans="1:5" hidden="1">
      <c r="A272" s="205"/>
      <c r="B272" s="211" t="s">
        <v>3000</v>
      </c>
      <c r="C272" s="211" t="s">
        <v>3001</v>
      </c>
      <c r="D272" s="211">
        <v>200</v>
      </c>
      <c r="E272" s="206"/>
    </row>
    <row r="273" spans="1:5" hidden="1">
      <c r="A273" s="205"/>
      <c r="B273" s="211" t="s">
        <v>2978</v>
      </c>
      <c r="C273" s="211" t="s">
        <v>2979</v>
      </c>
      <c r="D273" s="211">
        <v>190</v>
      </c>
      <c r="E273" s="206"/>
    </row>
    <row r="274" spans="1:5" hidden="1">
      <c r="A274" s="205"/>
      <c r="B274" s="211" t="s">
        <v>2882</v>
      </c>
      <c r="C274" s="211" t="s">
        <v>2883</v>
      </c>
      <c r="D274" s="211">
        <v>117281.60000000001</v>
      </c>
      <c r="E274" s="206"/>
    </row>
    <row r="275" spans="1:5" hidden="1">
      <c r="A275" s="205"/>
      <c r="B275" s="211" t="s">
        <v>2954</v>
      </c>
      <c r="C275" s="211" t="s">
        <v>2955</v>
      </c>
      <c r="D275" s="211">
        <v>46100</v>
      </c>
      <c r="E275" s="206"/>
    </row>
    <row r="276" spans="1:5" hidden="1">
      <c r="A276" s="205"/>
      <c r="B276" s="211" t="s">
        <v>2984</v>
      </c>
      <c r="C276" s="211" t="s">
        <v>2985</v>
      </c>
      <c r="D276" s="211">
        <v>2910</v>
      </c>
      <c r="E276" s="206"/>
    </row>
    <row r="277" spans="1:5" hidden="1">
      <c r="A277" s="205"/>
      <c r="B277" s="211" t="s">
        <v>2964</v>
      </c>
      <c r="C277" s="211" t="s">
        <v>2965</v>
      </c>
      <c r="D277" s="211">
        <v>122000</v>
      </c>
      <c r="E277" s="206"/>
    </row>
    <row r="278" spans="1:5" hidden="1">
      <c r="A278" s="205"/>
      <c r="B278" s="211" t="s">
        <v>2962</v>
      </c>
      <c r="C278" s="211" t="s">
        <v>2963</v>
      </c>
      <c r="D278" s="211">
        <v>3140</v>
      </c>
      <c r="E278" s="206"/>
    </row>
    <row r="279" spans="1:5" hidden="1">
      <c r="A279" s="205"/>
      <c r="B279" s="211" t="s">
        <v>2972</v>
      </c>
      <c r="C279" s="211" t="s">
        <v>2973</v>
      </c>
      <c r="D279" s="211">
        <v>65400</v>
      </c>
      <c r="E279" s="206"/>
    </row>
    <row r="280" spans="1:5" hidden="1">
      <c r="A280" s="205"/>
      <c r="B280" s="211" t="s">
        <v>2976</v>
      </c>
      <c r="C280" s="211" t="s">
        <v>2977</v>
      </c>
      <c r="D280" s="211">
        <v>110547.2</v>
      </c>
      <c r="E280" s="206"/>
    </row>
    <row r="281" spans="1:5" hidden="1">
      <c r="A281" s="205"/>
      <c r="B281" s="211" t="s">
        <v>3020</v>
      </c>
      <c r="C281" s="211" t="s">
        <v>3021</v>
      </c>
      <c r="D281" s="211">
        <v>88053.2</v>
      </c>
      <c r="E281" s="206"/>
    </row>
    <row r="282" spans="1:5" hidden="1">
      <c r="A282" s="205"/>
      <c r="B282" s="211" t="s">
        <v>2982</v>
      </c>
      <c r="C282" s="211" t="s">
        <v>2983</v>
      </c>
      <c r="D282" s="211">
        <v>440</v>
      </c>
      <c r="E282" s="206"/>
    </row>
    <row r="283" spans="1:5" hidden="1">
      <c r="A283" s="205"/>
      <c r="B283" s="211" t="s">
        <v>3036</v>
      </c>
      <c r="C283" s="211" t="s">
        <v>3037</v>
      </c>
      <c r="D283" s="211">
        <v>0</v>
      </c>
      <c r="E283" s="206"/>
    </row>
    <row r="284" spans="1:5" hidden="1">
      <c r="A284" s="205"/>
      <c r="B284" s="211" t="s">
        <v>3052</v>
      </c>
      <c r="C284" s="211" t="s">
        <v>3053</v>
      </c>
      <c r="D284" s="211">
        <v>0</v>
      </c>
      <c r="E284" s="206"/>
    </row>
    <row r="285" spans="1:5" hidden="1">
      <c r="A285" s="205"/>
      <c r="B285" s="211" t="s">
        <v>3032</v>
      </c>
      <c r="C285" s="211" t="s">
        <v>3033</v>
      </c>
      <c r="D285" s="211">
        <v>0</v>
      </c>
      <c r="E285" s="206"/>
    </row>
    <row r="286" spans="1:5" hidden="1">
      <c r="A286" s="205"/>
      <c r="B286" s="211" t="s">
        <v>3074</v>
      </c>
      <c r="C286" s="211" t="s">
        <v>3075</v>
      </c>
      <c r="D286" s="211">
        <v>0</v>
      </c>
      <c r="E286" s="206"/>
    </row>
    <row r="287" spans="1:5" hidden="1">
      <c r="A287" s="205"/>
      <c r="B287" s="211" t="s">
        <v>3060</v>
      </c>
      <c r="C287" s="211" t="s">
        <v>3061</v>
      </c>
      <c r="D287" s="211">
        <v>0</v>
      </c>
      <c r="E287" s="206"/>
    </row>
    <row r="288" spans="1:5" hidden="1">
      <c r="A288" s="205"/>
      <c r="B288" s="211" t="s">
        <v>3092</v>
      </c>
      <c r="C288" s="211" t="s">
        <v>3093</v>
      </c>
      <c r="D288" s="211">
        <v>0</v>
      </c>
      <c r="E288" s="206"/>
    </row>
    <row r="289" spans="1:5" hidden="1">
      <c r="A289" s="205"/>
      <c r="B289" s="211" t="s">
        <v>2914</v>
      </c>
      <c r="C289" s="211" t="s">
        <v>2915</v>
      </c>
      <c r="D289" s="211">
        <v>195</v>
      </c>
      <c r="E289" s="206"/>
    </row>
    <row r="290" spans="1:5" hidden="1">
      <c r="A290" s="205"/>
      <c r="B290" s="211" t="s">
        <v>2916</v>
      </c>
      <c r="C290" s="211" t="s">
        <v>2917</v>
      </c>
      <c r="D290" s="211">
        <v>173.8</v>
      </c>
      <c r="E290" s="206"/>
    </row>
    <row r="291" spans="1:5" hidden="1">
      <c r="A291" s="205"/>
      <c r="B291" s="211" t="s">
        <v>2918</v>
      </c>
      <c r="C291" s="211" t="s">
        <v>2919</v>
      </c>
      <c r="D291" s="211">
        <v>173.8</v>
      </c>
      <c r="E291" s="206"/>
    </row>
    <row r="292" spans="1:5" hidden="1">
      <c r="A292" s="205"/>
      <c r="B292" s="211" t="s">
        <v>3148</v>
      </c>
      <c r="C292" s="211" t="s">
        <v>3149</v>
      </c>
      <c r="D292" s="211">
        <v>0</v>
      </c>
      <c r="E292" s="206"/>
    </row>
    <row r="293" spans="1:5" hidden="1">
      <c r="A293" s="205"/>
      <c r="B293" s="211" t="s">
        <v>3024</v>
      </c>
      <c r="C293" s="211" t="s">
        <v>3025</v>
      </c>
      <c r="D293" s="211">
        <v>0</v>
      </c>
      <c r="E293" s="206"/>
    </row>
    <row r="294" spans="1:5" hidden="1">
      <c r="A294" s="205"/>
      <c r="B294" s="211" t="s">
        <v>3026</v>
      </c>
      <c r="C294" s="211" t="s">
        <v>3027</v>
      </c>
      <c r="D294" s="211">
        <v>0</v>
      </c>
      <c r="E294" s="206"/>
    </row>
    <row r="295" spans="1:5" hidden="1">
      <c r="A295" s="205"/>
      <c r="B295" s="211" t="s">
        <v>2922</v>
      </c>
      <c r="C295" s="211" t="s">
        <v>2923</v>
      </c>
      <c r="D295" s="211">
        <v>127.24</v>
      </c>
      <c r="E295" s="206"/>
    </row>
    <row r="296" spans="1:5" hidden="1">
      <c r="A296" s="205"/>
      <c r="B296" s="211" t="s">
        <v>2852</v>
      </c>
      <c r="C296" s="211" t="s">
        <v>2853</v>
      </c>
      <c r="D296" s="211">
        <v>232.76</v>
      </c>
      <c r="E296" s="206"/>
    </row>
    <row r="297" spans="1:5" hidden="1">
      <c r="A297" s="205"/>
      <c r="B297" s="211" t="s">
        <v>2896</v>
      </c>
      <c r="C297" s="211" t="s">
        <v>2897</v>
      </c>
      <c r="D297" s="211">
        <v>528.45000000000005</v>
      </c>
      <c r="E297" s="206"/>
    </row>
    <row r="298" spans="1:5" hidden="1">
      <c r="A298" s="205"/>
      <c r="B298" s="211" t="s">
        <v>2782</v>
      </c>
      <c r="C298" s="211" t="s">
        <v>2783</v>
      </c>
      <c r="D298" s="211">
        <v>841</v>
      </c>
      <c r="E298" s="206"/>
    </row>
    <row r="299" spans="1:5" hidden="1">
      <c r="A299" s="205"/>
      <c r="B299" s="211" t="s">
        <v>2920</v>
      </c>
      <c r="C299" s="211" t="s">
        <v>2921</v>
      </c>
      <c r="D299" s="211">
        <v>24.65</v>
      </c>
      <c r="E299" s="206"/>
    </row>
    <row r="300" spans="1:5" hidden="1">
      <c r="A300" s="205"/>
      <c r="B300" s="211" t="s">
        <v>2884</v>
      </c>
      <c r="C300" s="211" t="s">
        <v>2885</v>
      </c>
      <c r="D300" s="211">
        <v>36.07</v>
      </c>
      <c r="E300" s="206"/>
    </row>
    <row r="301" spans="1:5" hidden="1">
      <c r="A301" s="205"/>
      <c r="B301" s="211" t="s">
        <v>3012</v>
      </c>
      <c r="C301" s="211" t="s">
        <v>3013</v>
      </c>
      <c r="D301" s="211">
        <v>32.840000000000003</v>
      </c>
      <c r="E301" s="206"/>
    </row>
    <row r="302" spans="1:5" hidden="1">
      <c r="A302" s="205"/>
      <c r="B302" s="211" t="s">
        <v>3016</v>
      </c>
      <c r="C302" s="211" t="s">
        <v>3017</v>
      </c>
      <c r="D302" s="211">
        <v>0</v>
      </c>
      <c r="E302" s="206"/>
    </row>
    <row r="303" spans="1:5" hidden="1">
      <c r="A303" s="205"/>
      <c r="B303" s="211" t="s">
        <v>2870</v>
      </c>
      <c r="C303" s="211" t="s">
        <v>2871</v>
      </c>
      <c r="D303" s="211">
        <v>170050</v>
      </c>
      <c r="E303" s="206"/>
    </row>
    <row r="304" spans="1:5" hidden="1">
      <c r="A304" s="205"/>
      <c r="B304" s="211" t="s">
        <v>3140</v>
      </c>
      <c r="C304" s="211" t="s">
        <v>3141</v>
      </c>
      <c r="D304" s="211">
        <v>0</v>
      </c>
      <c r="E304" s="206"/>
    </row>
    <row r="305" spans="1:5" hidden="1">
      <c r="A305" s="205"/>
      <c r="B305" s="211" t="s">
        <v>2990</v>
      </c>
      <c r="C305" s="211" t="s">
        <v>2991</v>
      </c>
      <c r="D305" s="211">
        <v>1680</v>
      </c>
      <c r="E305" s="206"/>
    </row>
    <row r="306" spans="1:5" hidden="1">
      <c r="A306" s="205"/>
      <c r="B306" s="211" t="s">
        <v>3072</v>
      </c>
      <c r="C306" s="211" t="s">
        <v>3073</v>
      </c>
      <c r="D306" s="211">
        <v>4370</v>
      </c>
      <c r="E306" s="206"/>
    </row>
    <row r="307" spans="1:5" hidden="1">
      <c r="A307" s="205"/>
      <c r="B307" s="211" t="s">
        <v>3118</v>
      </c>
      <c r="C307" s="211" t="s">
        <v>3119</v>
      </c>
      <c r="D307" s="211">
        <v>4370</v>
      </c>
      <c r="E307" s="206"/>
    </row>
    <row r="308" spans="1:5" hidden="1">
      <c r="A308" s="205"/>
      <c r="B308" s="211" t="s">
        <v>3014</v>
      </c>
      <c r="C308" s="211" t="s">
        <v>3015</v>
      </c>
      <c r="D308" s="211">
        <v>5966</v>
      </c>
      <c r="E308" s="206"/>
    </row>
    <row r="309" spans="1:5" hidden="1">
      <c r="A309" s="205"/>
      <c r="B309" s="211" t="s">
        <v>3120</v>
      </c>
      <c r="C309" s="211" t="s">
        <v>3121</v>
      </c>
      <c r="D309" s="211">
        <v>4400</v>
      </c>
      <c r="E309" s="206"/>
    </row>
    <row r="310" spans="1:5" hidden="1">
      <c r="A310" s="205"/>
      <c r="B310" s="211" t="s">
        <v>3042</v>
      </c>
      <c r="C310" s="211" t="s">
        <v>3043</v>
      </c>
      <c r="D310" s="211">
        <v>4370</v>
      </c>
      <c r="E310" s="206"/>
    </row>
    <row r="311" spans="1:5" hidden="1">
      <c r="A311" s="205"/>
      <c r="B311" s="211" t="s">
        <v>3022</v>
      </c>
      <c r="C311" s="211" t="s">
        <v>3023</v>
      </c>
      <c r="D311" s="211">
        <v>0</v>
      </c>
      <c r="E311" s="206"/>
    </row>
    <row r="312" spans="1:5" hidden="1">
      <c r="A312" s="205"/>
      <c r="B312" s="211" t="s">
        <v>3054</v>
      </c>
      <c r="C312" s="211" t="s">
        <v>3055</v>
      </c>
      <c r="D312" s="211">
        <v>3250</v>
      </c>
      <c r="E312" s="206"/>
    </row>
    <row r="313" spans="1:5" hidden="1">
      <c r="A313" s="205"/>
      <c r="B313" s="211" t="s">
        <v>2842</v>
      </c>
      <c r="C313" s="211" t="s">
        <v>2843</v>
      </c>
      <c r="D313" s="211">
        <v>5050</v>
      </c>
      <c r="E313" s="206"/>
    </row>
    <row r="314" spans="1:5" hidden="1">
      <c r="A314" s="205"/>
      <c r="B314" s="211" t="s">
        <v>2878</v>
      </c>
      <c r="C314" s="211" t="s">
        <v>2879</v>
      </c>
      <c r="D314" s="211">
        <v>5080</v>
      </c>
      <c r="E314" s="206"/>
    </row>
    <row r="315" spans="1:5" hidden="1">
      <c r="A315" s="205"/>
      <c r="B315" s="211" t="s">
        <v>2934</v>
      </c>
      <c r="C315" s="211" t="s">
        <v>2935</v>
      </c>
      <c r="D315" s="211">
        <v>3300</v>
      </c>
      <c r="E315" s="206"/>
    </row>
    <row r="316" spans="1:5" hidden="1">
      <c r="A316" s="205"/>
      <c r="B316" s="211" t="s">
        <v>2936</v>
      </c>
      <c r="C316" s="211" t="s">
        <v>2937</v>
      </c>
      <c r="D316" s="211">
        <v>44500</v>
      </c>
      <c r="E316" s="206"/>
    </row>
    <row r="317" spans="1:5" hidden="1">
      <c r="A317" s="205"/>
      <c r="B317" s="211" t="s">
        <v>2996</v>
      </c>
      <c r="C317" s="211" t="s">
        <v>2997</v>
      </c>
      <c r="D317" s="211">
        <v>9.99</v>
      </c>
      <c r="E317" s="206"/>
    </row>
    <row r="318" spans="1:5" hidden="1">
      <c r="A318" s="205"/>
      <c r="B318" s="211" t="s">
        <v>2894</v>
      </c>
      <c r="C318" s="211" t="s">
        <v>2895</v>
      </c>
      <c r="D318" s="211">
        <v>4.7</v>
      </c>
      <c r="E318" s="206"/>
    </row>
    <row r="319" spans="1:5" hidden="1">
      <c r="A319" s="205"/>
      <c r="B319" s="211" t="s">
        <v>2828</v>
      </c>
      <c r="C319" s="211" t="s">
        <v>2829</v>
      </c>
      <c r="D319" s="211">
        <v>15</v>
      </c>
      <c r="E319" s="206"/>
    </row>
    <row r="320" spans="1:5" hidden="1">
      <c r="A320" s="205"/>
      <c r="B320" s="211" t="s">
        <v>2928</v>
      </c>
      <c r="C320" s="211" t="s">
        <v>2929</v>
      </c>
      <c r="D320" s="211">
        <v>5.53</v>
      </c>
      <c r="E320" s="206"/>
    </row>
    <row r="321" spans="1:5" hidden="1">
      <c r="A321" s="205"/>
      <c r="B321" s="211" t="s">
        <v>3098</v>
      </c>
      <c r="C321" s="211" t="s">
        <v>3099</v>
      </c>
      <c r="D321" s="211">
        <v>7.07</v>
      </c>
      <c r="E321" s="206"/>
    </row>
    <row r="322" spans="1:5" hidden="1">
      <c r="A322" s="205"/>
      <c r="B322" s="211" t="s">
        <v>2908</v>
      </c>
      <c r="C322" s="211" t="s">
        <v>2909</v>
      </c>
      <c r="D322" s="211">
        <v>11.5</v>
      </c>
      <c r="E322" s="206"/>
    </row>
    <row r="323" spans="1:5" hidden="1">
      <c r="A323" s="205"/>
      <c r="B323" s="211" t="s">
        <v>2768</v>
      </c>
      <c r="C323" s="211" t="s">
        <v>2769</v>
      </c>
      <c r="D323" s="211">
        <v>5</v>
      </c>
      <c r="E323" s="206"/>
    </row>
    <row r="324" spans="1:5" hidden="1">
      <c r="A324" s="205"/>
      <c r="B324" s="211" t="s">
        <v>2774</v>
      </c>
      <c r="C324" s="211" t="s">
        <v>2775</v>
      </c>
      <c r="D324" s="211">
        <v>11.5</v>
      </c>
      <c r="E324" s="206"/>
    </row>
    <row r="325" spans="1:5" hidden="1">
      <c r="A325" s="205"/>
      <c r="B325" s="211" t="s">
        <v>3100</v>
      </c>
      <c r="C325" s="211" t="s">
        <v>3101</v>
      </c>
      <c r="D325" s="211">
        <v>5.23</v>
      </c>
      <c r="E325" s="206"/>
    </row>
    <row r="326" spans="1:5" hidden="1">
      <c r="A326" s="205"/>
      <c r="B326" s="211" t="s">
        <v>3028</v>
      </c>
      <c r="C326" s="211" t="s">
        <v>3029</v>
      </c>
      <c r="D326" s="211">
        <v>19.760000000000002</v>
      </c>
      <c r="E326" s="206"/>
    </row>
    <row r="327" spans="1:5" hidden="1">
      <c r="A327" s="205"/>
      <c r="B327" s="211" t="s">
        <v>2888</v>
      </c>
      <c r="C327" s="211" t="s">
        <v>2889</v>
      </c>
      <c r="D327" s="211">
        <v>6.84</v>
      </c>
      <c r="E327" s="206"/>
    </row>
    <row r="328" spans="1:5" hidden="1">
      <c r="A328" s="205"/>
      <c r="B328" s="211" t="s">
        <v>3076</v>
      </c>
      <c r="C328" s="211" t="s">
        <v>3077</v>
      </c>
      <c r="D328" s="211">
        <v>7</v>
      </c>
      <c r="E328" s="206"/>
    </row>
    <row r="329" spans="1:5" hidden="1">
      <c r="A329" s="205"/>
      <c r="B329" s="211" t="s">
        <v>3006</v>
      </c>
      <c r="C329" s="211" t="s">
        <v>3007</v>
      </c>
      <c r="D329" s="211">
        <v>12.42</v>
      </c>
      <c r="E329" s="206"/>
    </row>
    <row r="330" spans="1:5" hidden="1">
      <c r="A330" s="205"/>
      <c r="B330" s="211" t="s">
        <v>3080</v>
      </c>
      <c r="C330" s="211" t="s">
        <v>3081</v>
      </c>
      <c r="D330" s="211">
        <v>37.666666669999998</v>
      </c>
      <c r="E330" s="206"/>
    </row>
    <row r="331" spans="1:5" hidden="1">
      <c r="A331" s="205"/>
      <c r="B331" s="211" t="s">
        <v>2784</v>
      </c>
      <c r="C331" s="211" t="s">
        <v>2785</v>
      </c>
      <c r="D331" s="211">
        <v>6</v>
      </c>
      <c r="E331" s="206"/>
    </row>
    <row r="332" spans="1:5" hidden="1">
      <c r="A332" s="205"/>
      <c r="B332" s="211" t="s">
        <v>2794</v>
      </c>
      <c r="C332" s="211" t="s">
        <v>2795</v>
      </c>
      <c r="D332" s="211">
        <v>5.9</v>
      </c>
      <c r="E332" s="206"/>
    </row>
    <row r="333" spans="1:5" hidden="1">
      <c r="A333" s="205"/>
      <c r="B333" s="211" t="s">
        <v>3010</v>
      </c>
      <c r="C333" s="211" t="s">
        <v>3011</v>
      </c>
      <c r="D333" s="211">
        <v>7.7409090909999998</v>
      </c>
      <c r="E333" s="206"/>
    </row>
    <row r="334" spans="1:5" hidden="1">
      <c r="A334" s="205"/>
      <c r="B334" s="211" t="s">
        <v>3008</v>
      </c>
      <c r="C334" s="211" t="s">
        <v>3009</v>
      </c>
      <c r="D334" s="211">
        <v>25.333333329999999</v>
      </c>
      <c r="E334" s="206"/>
    </row>
    <row r="335" spans="1:5" hidden="1">
      <c r="A335" s="205"/>
      <c r="B335" s="211" t="s">
        <v>3018</v>
      </c>
      <c r="C335" s="211" t="s">
        <v>3019</v>
      </c>
      <c r="D335" s="211">
        <v>28</v>
      </c>
      <c r="E335" s="206"/>
    </row>
    <row r="336" spans="1:5" hidden="1">
      <c r="A336" s="205"/>
      <c r="B336" s="211" t="s">
        <v>2796</v>
      </c>
      <c r="C336" s="211" t="s">
        <v>2797</v>
      </c>
      <c r="D336" s="211">
        <v>5</v>
      </c>
      <c r="E336" s="206"/>
    </row>
    <row r="337" spans="1:7" hidden="1">
      <c r="A337" s="205"/>
      <c r="B337" s="211" t="s">
        <v>3102</v>
      </c>
      <c r="C337" s="211" t="s">
        <v>3103</v>
      </c>
      <c r="D337" s="211">
        <v>5.76</v>
      </c>
      <c r="E337" s="206"/>
    </row>
    <row r="338" spans="1:7" hidden="1">
      <c r="A338" s="205"/>
      <c r="B338" s="211" t="s">
        <v>3004</v>
      </c>
      <c r="C338" s="211" t="s">
        <v>3005</v>
      </c>
      <c r="D338" s="211">
        <v>6.3</v>
      </c>
      <c r="E338" s="206"/>
    </row>
    <row r="339" spans="1:7" hidden="1">
      <c r="A339" s="205"/>
      <c r="B339" s="211" t="s">
        <v>2906</v>
      </c>
      <c r="C339" s="211" t="s">
        <v>2907</v>
      </c>
      <c r="D339" s="211">
        <v>8.5</v>
      </c>
      <c r="E339" s="206"/>
    </row>
    <row r="340" spans="1:7" hidden="1">
      <c r="A340" s="205"/>
      <c r="B340" s="211" t="s">
        <v>2820</v>
      </c>
      <c r="C340" s="211" t="s">
        <v>2821</v>
      </c>
      <c r="D340" s="211">
        <v>5.5</v>
      </c>
      <c r="E340" s="206"/>
    </row>
    <row r="341" spans="1:7" hidden="1">
      <c r="A341" s="205"/>
      <c r="B341" s="211" t="s">
        <v>3078</v>
      </c>
      <c r="C341" s="211" t="s">
        <v>3079</v>
      </c>
      <c r="D341" s="211">
        <v>7.6</v>
      </c>
      <c r="E341" s="206"/>
    </row>
    <row r="342" spans="1:7" hidden="1">
      <c r="A342" s="205"/>
      <c r="B342" s="211" t="s">
        <v>3150</v>
      </c>
      <c r="C342" s="211" t="s">
        <v>3151</v>
      </c>
      <c r="D342" s="211">
        <v>4.68</v>
      </c>
      <c r="E342" s="206"/>
    </row>
    <row r="343" spans="1:7" hidden="1">
      <c r="A343" s="205"/>
      <c r="B343" s="211" t="s">
        <v>2946</v>
      </c>
      <c r="C343" s="211" t="s">
        <v>2947</v>
      </c>
      <c r="D343" s="211">
        <v>6.5</v>
      </c>
      <c r="E343" s="206"/>
    </row>
    <row r="344" spans="1:7" hidden="1">
      <c r="A344" s="205"/>
      <c r="B344" s="211" t="s">
        <v>2850</v>
      </c>
      <c r="C344" s="211" t="s">
        <v>2851</v>
      </c>
      <c r="D344" s="211">
        <v>12</v>
      </c>
      <c r="E344" s="206"/>
    </row>
    <row r="345" spans="1:7" hidden="1">
      <c r="A345" s="205"/>
      <c r="B345" s="211" t="s">
        <v>3104</v>
      </c>
      <c r="C345" s="211" t="s">
        <v>3105</v>
      </c>
      <c r="D345" s="211">
        <v>10.93</v>
      </c>
      <c r="E345" s="206"/>
    </row>
    <row r="346" spans="1:7" hidden="1">
      <c r="A346" s="205"/>
      <c r="B346" s="211" t="s">
        <v>2924</v>
      </c>
      <c r="C346" s="211" t="s">
        <v>2925</v>
      </c>
      <c r="D346" s="211">
        <v>6.2</v>
      </c>
      <c r="E346" s="206"/>
    </row>
    <row r="347" spans="1:7" hidden="1">
      <c r="A347" s="205"/>
      <c r="B347" s="211" t="s">
        <v>3122</v>
      </c>
      <c r="C347" s="211" t="s">
        <v>3123</v>
      </c>
      <c r="D347" s="211">
        <v>10.93</v>
      </c>
      <c r="E347" s="206"/>
    </row>
    <row r="348" spans="1:7" hidden="1">
      <c r="A348" s="205"/>
      <c r="B348" s="211" t="s">
        <v>3152</v>
      </c>
      <c r="C348" s="211" t="s">
        <v>3153</v>
      </c>
      <c r="D348" s="211">
        <v>11.14545455</v>
      </c>
      <c r="E348" s="206"/>
    </row>
    <row r="349" spans="1:7" hidden="1">
      <c r="A349" s="205"/>
      <c r="B349" s="211" t="s">
        <v>3106</v>
      </c>
      <c r="C349" s="211" t="s">
        <v>3107</v>
      </c>
      <c r="D349" s="211">
        <v>0</v>
      </c>
      <c r="E349" s="206"/>
    </row>
    <row r="350" spans="1:7" hidden="1">
      <c r="A350" s="205"/>
      <c r="B350" s="211" t="s">
        <v>2860</v>
      </c>
      <c r="C350" s="211" t="s">
        <v>2861</v>
      </c>
      <c r="D350" s="211">
        <v>65978.259999999995</v>
      </c>
      <c r="E350" s="206"/>
    </row>
    <row r="351" spans="1:7" hidden="1">
      <c r="A351" s="205"/>
      <c r="B351" s="211" t="s">
        <v>2862</v>
      </c>
      <c r="C351" s="211" t="s">
        <v>2863</v>
      </c>
      <c r="D351" s="211">
        <v>51182.22</v>
      </c>
      <c r="E351" s="206"/>
    </row>
    <row r="352" spans="1:7" hidden="1">
      <c r="A352" s="205" t="s">
        <v>2295</v>
      </c>
      <c r="B352" s="205" t="s">
        <v>1764</v>
      </c>
      <c r="C352" s="205" t="s">
        <v>2247</v>
      </c>
      <c r="D352" s="206">
        <v>0</v>
      </c>
      <c r="E352" s="206"/>
      <c r="F352" s="207" t="e">
        <f>VLOOKUP($B352,EH!$D$3:$AA$13808,9,0)</f>
        <v>#N/A</v>
      </c>
      <c r="G352" s="207" t="e">
        <f>VLOOKUP($B352,EH!$D$3:$AA$13808,22,0)</f>
        <v>#N/A</v>
      </c>
    </row>
    <row r="353" spans="1:7" hidden="1">
      <c r="A353" s="205"/>
      <c r="B353" s="211" t="s">
        <v>1765</v>
      </c>
      <c r="C353" s="211" t="s">
        <v>2248</v>
      </c>
      <c r="D353" s="211">
        <v>42000</v>
      </c>
      <c r="E353" s="206"/>
    </row>
    <row r="354" spans="1:7" hidden="1">
      <c r="A354" s="205" t="s">
        <v>2295</v>
      </c>
      <c r="B354" s="205" t="s">
        <v>1765</v>
      </c>
      <c r="C354" s="205" t="s">
        <v>2248</v>
      </c>
      <c r="D354" s="206">
        <v>42000</v>
      </c>
      <c r="E354" s="206"/>
      <c r="F354" s="207" t="e">
        <f>VLOOKUP($B354,EH!$D$3:$AA$13808,9,0)</f>
        <v>#N/A</v>
      </c>
      <c r="G354" s="207" t="e">
        <f>VLOOKUP($B354,EH!$D$3:$AA$13808,22,0)</f>
        <v>#N/A</v>
      </c>
    </row>
    <row r="355" spans="1:7" hidden="1">
      <c r="A355" s="205"/>
      <c r="B355" s="211" t="s">
        <v>1767</v>
      </c>
      <c r="C355" s="211" t="s">
        <v>2249</v>
      </c>
      <c r="D355" s="211">
        <v>64000</v>
      </c>
      <c r="E355" s="206"/>
    </row>
    <row r="356" spans="1:7" hidden="1">
      <c r="A356" s="205" t="s">
        <v>2295</v>
      </c>
      <c r="B356" s="205" t="s">
        <v>1767</v>
      </c>
      <c r="C356" s="205" t="s">
        <v>2249</v>
      </c>
      <c r="D356" s="206">
        <v>64000</v>
      </c>
      <c r="E356" s="206"/>
      <c r="F356" s="207" t="e">
        <f>VLOOKUP($B356,EH!$D$3:$AA$13808,9,0)</f>
        <v>#N/A</v>
      </c>
      <c r="G356" s="207" t="e">
        <f>VLOOKUP($B356,EH!$D$3:$AA$13808,22,0)</f>
        <v>#N/A</v>
      </c>
    </row>
    <row r="357" spans="1:7" hidden="1">
      <c r="A357" s="205"/>
      <c r="B357" s="211" t="s">
        <v>2952</v>
      </c>
      <c r="C357" s="211" t="s">
        <v>2953</v>
      </c>
      <c r="D357" s="211">
        <v>1400</v>
      </c>
      <c r="E357" s="206"/>
    </row>
    <row r="358" spans="1:7" hidden="1">
      <c r="A358" s="205"/>
      <c r="B358" s="211" t="s">
        <v>2912</v>
      </c>
      <c r="C358" s="211" t="s">
        <v>2913</v>
      </c>
      <c r="D358" s="211">
        <v>56000</v>
      </c>
      <c r="E358" s="206"/>
    </row>
    <row r="359" spans="1:7" hidden="1">
      <c r="A359" s="205" t="s">
        <v>2295</v>
      </c>
      <c r="B359" s="205" t="s">
        <v>607</v>
      </c>
      <c r="C359" s="205" t="s">
        <v>2250</v>
      </c>
      <c r="D359" s="206">
        <v>1575</v>
      </c>
      <c r="E359" s="206"/>
      <c r="F359" s="207" t="e">
        <f>VLOOKUP($B359,EH!$D$3:$AA$13808,9,0)</f>
        <v>#N/A</v>
      </c>
      <c r="G359" s="207" t="e">
        <f>VLOOKUP($B359,EH!$D$3:$AA$13808,22,0)</f>
        <v>#N/A</v>
      </c>
    </row>
    <row r="360" spans="1:7" hidden="1">
      <c r="A360" s="205" t="s">
        <v>2295</v>
      </c>
      <c r="B360" s="205" t="s">
        <v>608</v>
      </c>
      <c r="C360" s="205" t="s">
        <v>2251</v>
      </c>
      <c r="D360" s="206">
        <v>1528</v>
      </c>
      <c r="E360" s="206"/>
      <c r="F360" s="207" t="e">
        <f>VLOOKUP($B360,EH!$D$3:$AA$13808,9,0)</f>
        <v>#N/A</v>
      </c>
      <c r="G360" s="207" t="e">
        <f>VLOOKUP($B360,EH!$D$3:$AA$13808,22,0)</f>
        <v>#N/A</v>
      </c>
    </row>
    <row r="361" spans="1:7" hidden="1">
      <c r="A361" s="205" t="s">
        <v>2295</v>
      </c>
      <c r="B361" s="205" t="s">
        <v>1365</v>
      </c>
      <c r="C361" s="205" t="s">
        <v>2252</v>
      </c>
      <c r="D361" s="206">
        <v>720</v>
      </c>
      <c r="E361" s="206"/>
      <c r="F361" s="207">
        <f>VLOOKUP($B361,EH!$D$3:$AA$13808,9,0)</f>
        <v>720</v>
      </c>
      <c r="G361" s="207">
        <f>VLOOKUP($B361,EH!$D$3:$AA$13808,22,0)</f>
        <v>950.4</v>
      </c>
    </row>
    <row r="362" spans="1:7" hidden="1">
      <c r="A362" s="205" t="s">
        <v>2295</v>
      </c>
      <c r="B362" s="205" t="s">
        <v>523</v>
      </c>
      <c r="C362" s="205" t="s">
        <v>2253</v>
      </c>
      <c r="D362" s="206">
        <v>135.941</v>
      </c>
      <c r="E362" s="206"/>
      <c r="F362" s="207" t="e">
        <f>VLOOKUP($B362,EH!$D$3:$AA$13808,9,0)</f>
        <v>#N/A</v>
      </c>
      <c r="G362" s="207" t="e">
        <f>VLOOKUP($B362,EH!$D$3:$AA$13808,22,0)</f>
        <v>#N/A</v>
      </c>
    </row>
    <row r="363" spans="1:7" hidden="1">
      <c r="A363" s="205" t="s">
        <v>2295</v>
      </c>
      <c r="B363" s="205" t="s">
        <v>689</v>
      </c>
      <c r="C363" s="205" t="s">
        <v>2254</v>
      </c>
      <c r="D363" s="206">
        <v>3705</v>
      </c>
      <c r="E363" s="206"/>
      <c r="F363" s="207" t="e">
        <f>VLOOKUP($B363,EH!$D$3:$AA$13808,9,0)</f>
        <v>#N/A</v>
      </c>
      <c r="G363" s="207" t="e">
        <f>VLOOKUP($B363,EH!$D$3:$AA$13808,22,0)</f>
        <v>#N/A</v>
      </c>
    </row>
    <row r="364" spans="1:7" hidden="1">
      <c r="A364" s="205" t="s">
        <v>2295</v>
      </c>
      <c r="B364" s="205" t="s">
        <v>690</v>
      </c>
      <c r="C364" s="205" t="s">
        <v>2255</v>
      </c>
      <c r="D364" s="206">
        <v>2774</v>
      </c>
      <c r="E364" s="206"/>
      <c r="F364" s="207" t="e">
        <f>VLOOKUP($B364,EH!$D$3:$AA$13808,9,0)</f>
        <v>#N/A</v>
      </c>
      <c r="G364" s="207" t="e">
        <f>VLOOKUP($B364,EH!$D$3:$AA$13808,22,0)</f>
        <v>#N/A</v>
      </c>
    </row>
    <row r="365" spans="1:7" hidden="1">
      <c r="A365" s="205" t="s">
        <v>2295</v>
      </c>
      <c r="B365" s="205" t="s">
        <v>559</v>
      </c>
      <c r="C365" s="205" t="s">
        <v>2202</v>
      </c>
      <c r="D365" s="206">
        <v>0</v>
      </c>
      <c r="E365" s="206"/>
      <c r="F365" s="207" t="e">
        <f>VLOOKUP($B365,EH!$D$3:$AA$13808,9,0)</f>
        <v>#N/A</v>
      </c>
      <c r="G365" s="207" t="e">
        <f>VLOOKUP($B365,EH!$D$3:$AA$13808,22,0)</f>
        <v>#N/A</v>
      </c>
    </row>
    <row r="366" spans="1:7" hidden="1">
      <c r="A366" s="205" t="s">
        <v>2295</v>
      </c>
      <c r="B366" s="205" t="s">
        <v>560</v>
      </c>
      <c r="C366" s="205" t="s">
        <v>214</v>
      </c>
      <c r="D366" s="206">
        <v>44.88</v>
      </c>
      <c r="E366" s="206"/>
      <c r="F366" s="207" t="e">
        <f>VLOOKUP($B366,EH!$D$3:$AA$13808,9,0)</f>
        <v>#N/A</v>
      </c>
      <c r="G366" s="207" t="e">
        <f>VLOOKUP($B366,EH!$D$3:$AA$13808,22,0)</f>
        <v>#N/A</v>
      </c>
    </row>
    <row r="367" spans="1:7" hidden="1">
      <c r="A367" s="205" t="s">
        <v>2295</v>
      </c>
      <c r="B367" s="205" t="s">
        <v>1353</v>
      </c>
      <c r="C367" s="205" t="s">
        <v>2203</v>
      </c>
      <c r="D367" s="206">
        <v>512.16</v>
      </c>
      <c r="E367" s="206"/>
      <c r="F367" s="207" t="e">
        <f>VLOOKUP($B367,EH!$D$3:$AA$13808,9,0)</f>
        <v>#N/A</v>
      </c>
      <c r="G367" s="207" t="e">
        <f>VLOOKUP($B367,EH!$D$3:$AA$13808,22,0)</f>
        <v>#N/A</v>
      </c>
    </row>
    <row r="368" spans="1:7" hidden="1">
      <c r="A368" s="205" t="s">
        <v>2295</v>
      </c>
      <c r="B368" s="205" t="s">
        <v>562</v>
      </c>
      <c r="C368" s="205" t="s">
        <v>2204</v>
      </c>
      <c r="D368" s="206">
        <v>950</v>
      </c>
      <c r="E368" s="206"/>
      <c r="F368" s="207" t="e">
        <f>VLOOKUP($B368,EH!$D$3:$AA$13808,9,0)</f>
        <v>#N/A</v>
      </c>
      <c r="G368" s="207" t="e">
        <f>VLOOKUP($B368,EH!$D$3:$AA$13808,22,0)</f>
        <v>#N/A</v>
      </c>
    </row>
    <row r="369" spans="1:7" hidden="1">
      <c r="A369" s="205" t="s">
        <v>2295</v>
      </c>
      <c r="B369" s="205" t="s">
        <v>619</v>
      </c>
      <c r="C369" s="205" t="s">
        <v>2205</v>
      </c>
      <c r="D369" s="206">
        <v>2330.5689000000002</v>
      </c>
      <c r="E369" s="206"/>
      <c r="F369" s="207" t="e">
        <f>VLOOKUP($B369,EH!$D$3:$AA$13808,9,0)</f>
        <v>#N/A</v>
      </c>
      <c r="G369" s="207" t="e">
        <f>VLOOKUP($B369,EH!$D$3:$AA$13808,22,0)</f>
        <v>#N/A</v>
      </c>
    </row>
    <row r="370" spans="1:7" hidden="1">
      <c r="A370" s="205" t="s">
        <v>2295</v>
      </c>
      <c r="B370" s="205" t="s">
        <v>621</v>
      </c>
      <c r="C370" s="205" t="s">
        <v>2206</v>
      </c>
      <c r="D370" s="206">
        <v>4011.426923</v>
      </c>
      <c r="E370" s="206"/>
      <c r="F370" s="207" t="e">
        <f>VLOOKUP($B370,EH!$D$3:$AA$13808,9,0)</f>
        <v>#N/A</v>
      </c>
      <c r="G370" s="207" t="e">
        <f>VLOOKUP($B370,EH!$D$3:$AA$13808,22,0)</f>
        <v>#N/A</v>
      </c>
    </row>
    <row r="371" spans="1:7" hidden="1">
      <c r="A371" s="205" t="s">
        <v>2295</v>
      </c>
      <c r="B371" s="205" t="s">
        <v>620</v>
      </c>
      <c r="C371" s="205" t="s">
        <v>2207</v>
      </c>
      <c r="D371" s="206">
        <v>3343.7040000000002</v>
      </c>
      <c r="E371" s="206"/>
      <c r="F371" s="207" t="e">
        <f>VLOOKUP($B371,EH!$D$3:$AA$13808,9,0)</f>
        <v>#N/A</v>
      </c>
      <c r="G371" s="207" t="e">
        <f>VLOOKUP($B371,EH!$D$3:$AA$13808,22,0)</f>
        <v>#N/A</v>
      </c>
    </row>
    <row r="372" spans="1:7" hidden="1">
      <c r="A372" s="205" t="s">
        <v>2295</v>
      </c>
      <c r="B372" s="205" t="s">
        <v>1615</v>
      </c>
      <c r="C372" s="205" t="s">
        <v>2208</v>
      </c>
      <c r="D372" s="206">
        <v>816.13</v>
      </c>
      <c r="E372" s="206"/>
      <c r="F372" s="207" t="e">
        <f>VLOOKUP($B372,EH!$D$3:$AA$13808,9,0)</f>
        <v>#N/A</v>
      </c>
      <c r="G372" s="207" t="e">
        <f>VLOOKUP($B372,EH!$D$3:$AA$13808,22,0)</f>
        <v>#N/A</v>
      </c>
    </row>
    <row r="373" spans="1:7" hidden="1">
      <c r="A373" s="205" t="s">
        <v>2295</v>
      </c>
      <c r="B373" s="205" t="s">
        <v>1617</v>
      </c>
      <c r="C373" s="205" t="s">
        <v>2209</v>
      </c>
      <c r="D373" s="206">
        <v>1064</v>
      </c>
      <c r="E373" s="206"/>
      <c r="F373" s="207" t="e">
        <f>VLOOKUP($B373,EH!$D$3:$AA$13808,9,0)</f>
        <v>#N/A</v>
      </c>
      <c r="G373" s="207" t="e">
        <f>VLOOKUP($B373,EH!$D$3:$AA$13808,22,0)</f>
        <v>#N/A</v>
      </c>
    </row>
    <row r="374" spans="1:7" hidden="1">
      <c r="A374" s="205" t="s">
        <v>2295</v>
      </c>
      <c r="B374" s="205" t="s">
        <v>623</v>
      </c>
      <c r="C374" s="205" t="s">
        <v>2210</v>
      </c>
      <c r="D374" s="206">
        <v>686.11</v>
      </c>
      <c r="E374" s="206"/>
      <c r="F374" s="207" t="e">
        <f>VLOOKUP($B374,EH!$D$3:$AA$13808,9,0)</f>
        <v>#N/A</v>
      </c>
      <c r="G374" s="207" t="e">
        <f>VLOOKUP($B374,EH!$D$3:$AA$13808,22,0)</f>
        <v>#N/A</v>
      </c>
    </row>
    <row r="375" spans="1:7" hidden="1">
      <c r="A375" s="205" t="s">
        <v>2295</v>
      </c>
      <c r="B375" s="205" t="s">
        <v>1359</v>
      </c>
      <c r="C375" s="205" t="s">
        <v>2211</v>
      </c>
      <c r="D375" s="206">
        <v>86.19</v>
      </c>
      <c r="E375" s="206"/>
      <c r="F375" s="207">
        <f>VLOOKUP($B375,EH!$D$3:$AA$13808,9,0)</f>
        <v>107.97732000000001</v>
      </c>
      <c r="G375" s="207">
        <f>VLOOKUP($B375,EH!$D$3:$AA$13808,22,0)</f>
        <v>142.53006240000002</v>
      </c>
    </row>
    <row r="376" spans="1:7" hidden="1">
      <c r="A376" s="205" t="s">
        <v>2295</v>
      </c>
      <c r="B376" s="205" t="s">
        <v>626</v>
      </c>
      <c r="C376" s="205" t="s">
        <v>2212</v>
      </c>
      <c r="D376" s="206">
        <v>92.26</v>
      </c>
      <c r="E376" s="206"/>
      <c r="F376" s="207" t="e">
        <f>VLOOKUP($B376,EH!$D$3:$AA$13808,9,0)</f>
        <v>#N/A</v>
      </c>
      <c r="G376" s="207" t="e">
        <f>VLOOKUP($B376,EH!$D$3:$AA$13808,22,0)</f>
        <v>#N/A</v>
      </c>
    </row>
    <row r="377" spans="1:7" hidden="1">
      <c r="A377" s="205" t="s">
        <v>2295</v>
      </c>
      <c r="B377" s="205" t="s">
        <v>1360</v>
      </c>
      <c r="C377" s="205" t="s">
        <v>2213</v>
      </c>
      <c r="D377" s="206">
        <v>362.94</v>
      </c>
      <c r="E377" s="206"/>
      <c r="F377" s="207">
        <f>VLOOKUP($B377,EH!$D$3:$AA$13808,9,0)</f>
        <v>362.94</v>
      </c>
      <c r="G377" s="207">
        <f>VLOOKUP($B377,EH!$D$3:$AA$13808,22,0)</f>
        <v>479.08080000000001</v>
      </c>
    </row>
    <row r="378" spans="1:7" hidden="1">
      <c r="A378" s="205" t="s">
        <v>2295</v>
      </c>
      <c r="B378" s="205" t="s">
        <v>625</v>
      </c>
      <c r="C378" s="205" t="s">
        <v>2214</v>
      </c>
      <c r="D378" s="206">
        <v>727.7</v>
      </c>
      <c r="E378" s="206"/>
      <c r="F378" s="207" t="e">
        <f>VLOOKUP($B378,EH!$D$3:$AA$13808,9,0)</f>
        <v>#N/A</v>
      </c>
      <c r="G378" s="207" t="e">
        <f>VLOOKUP($B378,EH!$D$3:$AA$13808,22,0)</f>
        <v>#N/A</v>
      </c>
    </row>
    <row r="379" spans="1:7" hidden="1">
      <c r="A379" s="205" t="s">
        <v>2295</v>
      </c>
      <c r="B379" s="205" t="s">
        <v>624</v>
      </c>
      <c r="C379" s="205" t="s">
        <v>2215</v>
      </c>
      <c r="D379" s="206">
        <v>426.02</v>
      </c>
      <c r="E379" s="206"/>
      <c r="F379" s="207" t="e">
        <f>VLOOKUP($B379,EH!$D$3:$AA$13808,9,0)</f>
        <v>#N/A</v>
      </c>
      <c r="G379" s="207" t="e">
        <f>VLOOKUP($B379,EH!$D$3:$AA$13808,22,0)</f>
        <v>#N/A</v>
      </c>
    </row>
    <row r="380" spans="1:7" hidden="1">
      <c r="A380" s="205" t="s">
        <v>2295</v>
      </c>
      <c r="B380" s="205" t="s">
        <v>627</v>
      </c>
      <c r="C380" s="205" t="s">
        <v>2216</v>
      </c>
      <c r="D380" s="206">
        <v>10500</v>
      </c>
      <c r="E380" s="206"/>
      <c r="F380" s="207" t="e">
        <f>VLOOKUP($B380,EH!$D$3:$AA$13808,9,0)</f>
        <v>#N/A</v>
      </c>
      <c r="G380" s="207" t="e">
        <f>VLOOKUP($B380,EH!$D$3:$AA$13808,22,0)</f>
        <v>#N/A</v>
      </c>
    </row>
    <row r="381" spans="1:7" hidden="1">
      <c r="A381" s="205" t="s">
        <v>2295</v>
      </c>
      <c r="B381" s="205" t="s">
        <v>629</v>
      </c>
      <c r="C381" s="205" t="s">
        <v>2217</v>
      </c>
      <c r="D381" s="206">
        <v>0</v>
      </c>
      <c r="E381" s="206"/>
      <c r="F381" s="207" t="e">
        <f>VLOOKUP($B381,EH!$D$3:$AA$13808,9,0)</f>
        <v>#N/A</v>
      </c>
      <c r="G381" s="207" t="e">
        <f>VLOOKUP($B381,EH!$D$3:$AA$13808,22,0)</f>
        <v>#N/A</v>
      </c>
    </row>
    <row r="382" spans="1:7" hidden="1">
      <c r="A382" s="205" t="s">
        <v>2295</v>
      </c>
      <c r="B382" s="205" t="s">
        <v>1361</v>
      </c>
      <c r="C382" s="205" t="s">
        <v>1888</v>
      </c>
      <c r="D382" s="206">
        <v>4900</v>
      </c>
      <c r="E382" s="206"/>
      <c r="F382" s="207">
        <f>VLOOKUP($B382,EH!$D$3:$AA$13808,9,0)</f>
        <v>5128.1175000000003</v>
      </c>
      <c r="G382" s="207">
        <f>VLOOKUP($B382,EH!$D$3:$AA$13808,22,0)</f>
        <v>6769.1151</v>
      </c>
    </row>
    <row r="383" spans="1:7" hidden="1">
      <c r="A383" s="205" t="s">
        <v>2295</v>
      </c>
      <c r="B383" s="205" t="s">
        <v>615</v>
      </c>
      <c r="C383" s="205" t="s">
        <v>2218</v>
      </c>
      <c r="D383" s="206">
        <v>61.1</v>
      </c>
      <c r="E383" s="206"/>
      <c r="F383" s="207" t="e">
        <f>VLOOKUP($B383,EH!$D$3:$AA$13808,9,0)</f>
        <v>#N/A</v>
      </c>
      <c r="G383" s="207" t="e">
        <f>VLOOKUP($B383,EH!$D$3:$AA$13808,22,0)</f>
        <v>#N/A</v>
      </c>
    </row>
    <row r="384" spans="1:7" hidden="1">
      <c r="A384" s="205" t="s">
        <v>2295</v>
      </c>
      <c r="B384" s="205" t="s">
        <v>1892</v>
      </c>
      <c r="C384" s="205" t="s">
        <v>2219</v>
      </c>
      <c r="D384" s="206">
        <v>782.45309999999995</v>
      </c>
      <c r="E384" s="206"/>
      <c r="F384" s="207" t="e">
        <f>VLOOKUP($B384,EH!$D$3:$AA$13808,9,0)</f>
        <v>#N/A</v>
      </c>
      <c r="G384" s="207" t="e">
        <f>VLOOKUP($B384,EH!$D$3:$AA$13808,22,0)</f>
        <v>#N/A</v>
      </c>
    </row>
    <row r="385" spans="1:7" hidden="1">
      <c r="A385" s="205" t="s">
        <v>2295</v>
      </c>
      <c r="B385" s="205" t="s">
        <v>628</v>
      </c>
      <c r="C385" s="205" t="s">
        <v>2220</v>
      </c>
      <c r="D385" s="206">
        <v>8350</v>
      </c>
      <c r="E385" s="206"/>
      <c r="F385" s="207" t="e">
        <f>VLOOKUP($B385,EH!$D$3:$AA$13808,9,0)</f>
        <v>#N/A</v>
      </c>
      <c r="G385" s="207" t="e">
        <f>VLOOKUP($B385,EH!$D$3:$AA$13808,22,0)</f>
        <v>#N/A</v>
      </c>
    </row>
    <row r="386" spans="1:7" hidden="1">
      <c r="A386" s="205" t="s">
        <v>2295</v>
      </c>
      <c r="B386" s="205" t="s">
        <v>1590</v>
      </c>
      <c r="C386" s="205" t="s">
        <v>1591</v>
      </c>
      <c r="D386" s="206">
        <v>63.55</v>
      </c>
      <c r="E386" s="206"/>
      <c r="F386" s="207" t="e">
        <f>VLOOKUP($B386,EH!$D$3:$AA$13808,9,0)</f>
        <v>#N/A</v>
      </c>
      <c r="G386" s="207" t="e">
        <f>VLOOKUP($B386,EH!$D$3:$AA$13808,22,0)</f>
        <v>#N/A</v>
      </c>
    </row>
    <row r="387" spans="1:7" hidden="1">
      <c r="A387" s="205" t="s">
        <v>2295</v>
      </c>
      <c r="B387" s="205" t="s">
        <v>1164</v>
      </c>
      <c r="C387" s="205" t="s">
        <v>2221</v>
      </c>
      <c r="D387" s="206">
        <v>89</v>
      </c>
      <c r="E387" s="206"/>
      <c r="F387" s="207">
        <f>VLOOKUP($B387,EH!$D$3:$AA$13808,9,0)</f>
        <v>89</v>
      </c>
      <c r="G387" s="207">
        <f>VLOOKUP($B387,EH!$D$3:$AA$13808,22,0)</f>
        <v>117.47999999999999</v>
      </c>
    </row>
    <row r="388" spans="1:7" hidden="1">
      <c r="A388" s="205" t="s">
        <v>2295</v>
      </c>
      <c r="B388" s="205" t="s">
        <v>520</v>
      </c>
      <c r="C388" s="205" t="s">
        <v>2222</v>
      </c>
      <c r="D388" s="206">
        <v>192</v>
      </c>
      <c r="E388" s="206"/>
      <c r="F388" s="207" t="e">
        <f>VLOOKUP($B388,EH!$D$3:$AA$13808,9,0)</f>
        <v>#N/A</v>
      </c>
      <c r="G388" s="207" t="e">
        <f>VLOOKUP($B388,EH!$D$3:$AA$13808,22,0)</f>
        <v>#N/A</v>
      </c>
    </row>
    <row r="389" spans="1:7" hidden="1">
      <c r="A389" s="205" t="s">
        <v>2295</v>
      </c>
      <c r="B389" s="205" t="s">
        <v>519</v>
      </c>
      <c r="C389" s="205" t="s">
        <v>2223</v>
      </c>
      <c r="D389" s="206">
        <v>65.52</v>
      </c>
      <c r="E389" s="206"/>
      <c r="F389" s="207" t="e">
        <f>VLOOKUP($B389,EH!$D$3:$AA$13808,9,0)</f>
        <v>#N/A</v>
      </c>
      <c r="G389" s="207" t="e">
        <f>VLOOKUP($B389,EH!$D$3:$AA$13808,22,0)</f>
        <v>#N/A</v>
      </c>
    </row>
    <row r="390" spans="1:7" hidden="1">
      <c r="A390" s="205" t="s">
        <v>2295</v>
      </c>
      <c r="B390" s="205" t="s">
        <v>1599</v>
      </c>
      <c r="C390" s="205" t="s">
        <v>2224</v>
      </c>
      <c r="D390" s="206">
        <v>166</v>
      </c>
      <c r="E390" s="206"/>
      <c r="F390" s="207" t="e">
        <f>VLOOKUP($B390,EH!$D$3:$AA$13808,9,0)</f>
        <v>#N/A</v>
      </c>
      <c r="G390" s="207" t="e">
        <f>VLOOKUP($B390,EH!$D$3:$AA$13808,22,0)</f>
        <v>#N/A</v>
      </c>
    </row>
    <row r="391" spans="1:7" hidden="1">
      <c r="A391" s="205" t="s">
        <v>2295</v>
      </c>
      <c r="B391" s="205" t="s">
        <v>518</v>
      </c>
      <c r="C391" s="205" t="s">
        <v>2225</v>
      </c>
      <c r="D391" s="206">
        <v>81.12</v>
      </c>
      <c r="E391" s="206"/>
      <c r="F391" s="207" t="e">
        <f>VLOOKUP($B391,EH!$D$3:$AA$13808,9,0)</f>
        <v>#N/A</v>
      </c>
      <c r="G391" s="207" t="e">
        <f>VLOOKUP($B391,EH!$D$3:$AA$13808,22,0)</f>
        <v>#N/A</v>
      </c>
    </row>
    <row r="392" spans="1:7" hidden="1">
      <c r="A392" s="205" t="s">
        <v>2295</v>
      </c>
      <c r="B392" s="205" t="s">
        <v>1348</v>
      </c>
      <c r="C392" s="205" t="s">
        <v>2226</v>
      </c>
      <c r="D392" s="206">
        <v>72</v>
      </c>
      <c r="E392" s="206"/>
      <c r="F392" s="207">
        <f>VLOOKUP($B392,EH!$D$3:$AA$13808,9,0)</f>
        <v>72</v>
      </c>
      <c r="G392" s="207">
        <f>VLOOKUP($B392,EH!$D$3:$AA$13808,22,0)</f>
        <v>95.04</v>
      </c>
    </row>
    <row r="393" spans="1:7" hidden="1">
      <c r="A393" s="205" t="s">
        <v>2295</v>
      </c>
      <c r="B393" s="205" t="s">
        <v>460</v>
      </c>
      <c r="C393" s="205" t="s">
        <v>2227</v>
      </c>
      <c r="D393" s="206">
        <v>17.859279999999998</v>
      </c>
      <c r="E393" s="206"/>
      <c r="F393" s="207" t="e">
        <f>VLOOKUP($B393,EH!$D$3:$AA$13808,9,0)</f>
        <v>#N/A</v>
      </c>
      <c r="G393" s="207" t="e">
        <f>VLOOKUP($B393,EH!$D$3:$AA$13808,22,0)</f>
        <v>#N/A</v>
      </c>
    </row>
    <row r="394" spans="1:7" hidden="1">
      <c r="A394" s="205" t="s">
        <v>2295</v>
      </c>
      <c r="B394" s="205" t="s">
        <v>1350</v>
      </c>
      <c r="C394" s="205" t="s">
        <v>2228</v>
      </c>
      <c r="D394" s="206">
        <v>294.3</v>
      </c>
      <c r="E394" s="206"/>
      <c r="F394" s="207" t="e">
        <f>VLOOKUP($B394,EH!$D$3:$AA$13808,9,0)</f>
        <v>#N/A</v>
      </c>
      <c r="G394" s="207" t="e">
        <f>VLOOKUP($B394,EH!$D$3:$AA$13808,22,0)</f>
        <v>#N/A</v>
      </c>
    </row>
    <row r="395" spans="1:7" hidden="1">
      <c r="A395" s="205" t="s">
        <v>2295</v>
      </c>
      <c r="B395" s="205" t="s">
        <v>2059</v>
      </c>
      <c r="C395" s="205" t="s">
        <v>2229</v>
      </c>
      <c r="D395" s="206">
        <v>3099.5</v>
      </c>
      <c r="E395" s="206"/>
      <c r="F395" s="207" t="e">
        <f>VLOOKUP($B395,EH!$D$3:$AA$13808,9,0)</f>
        <v>#N/A</v>
      </c>
      <c r="G395" s="207" t="e">
        <f>VLOOKUP($B395,EH!$D$3:$AA$13808,22,0)</f>
        <v>#N/A</v>
      </c>
    </row>
    <row r="396" spans="1:7" hidden="1">
      <c r="A396" s="205"/>
      <c r="B396" s="205" t="s">
        <v>2756</v>
      </c>
      <c r="C396" s="205" t="s">
        <v>2757</v>
      </c>
      <c r="D396" s="206">
        <v>6500</v>
      </c>
      <c r="E396" s="206"/>
    </row>
    <row r="397" spans="1:7" hidden="1">
      <c r="A397" s="205" t="s">
        <v>2295</v>
      </c>
      <c r="B397" s="205" t="s">
        <v>500</v>
      </c>
      <c r="C397" s="205" t="s">
        <v>2230</v>
      </c>
      <c r="D397" s="206">
        <v>366.86</v>
      </c>
      <c r="E397" s="206"/>
      <c r="F397" s="207" t="e">
        <f>VLOOKUP($B397,EH!$D$3:$AA$13808,9,0)</f>
        <v>#N/A</v>
      </c>
      <c r="G397" s="207" t="e">
        <f>VLOOKUP($B397,EH!$D$3:$AA$13808,22,0)</f>
        <v>#N/A</v>
      </c>
    </row>
    <row r="398" spans="1:7" hidden="1">
      <c r="A398" s="205" t="s">
        <v>2295</v>
      </c>
      <c r="B398" s="205" t="s">
        <v>604</v>
      </c>
      <c r="C398" s="205" t="s">
        <v>2231</v>
      </c>
      <c r="D398" s="206">
        <v>4000</v>
      </c>
      <c r="E398" s="206"/>
      <c r="F398" s="207" t="e">
        <f>VLOOKUP($B398,EH!$D$3:$AA$13808,9,0)</f>
        <v>#N/A</v>
      </c>
      <c r="G398" s="207" t="e">
        <f>VLOOKUP($B398,EH!$D$3:$AA$13808,22,0)</f>
        <v>#N/A</v>
      </c>
    </row>
    <row r="399" spans="1:7" hidden="1">
      <c r="A399" s="205" t="s">
        <v>2295</v>
      </c>
      <c r="B399" s="205" t="s">
        <v>605</v>
      </c>
      <c r="C399" s="205" t="s">
        <v>2232</v>
      </c>
      <c r="D399" s="206">
        <v>1426</v>
      </c>
      <c r="E399" s="206"/>
      <c r="F399" s="207" t="e">
        <f>VLOOKUP($B399,EH!$D$3:$AA$13808,9,0)</f>
        <v>#N/A</v>
      </c>
      <c r="G399" s="207" t="e">
        <f>VLOOKUP($B399,EH!$D$3:$AA$13808,22,0)</f>
        <v>#N/A</v>
      </c>
    </row>
    <row r="400" spans="1:7" hidden="1">
      <c r="A400" s="205" t="s">
        <v>2295</v>
      </c>
      <c r="B400" s="205" t="s">
        <v>1588</v>
      </c>
      <c r="C400" s="205" t="s">
        <v>1589</v>
      </c>
      <c r="D400" s="206">
        <v>573.26</v>
      </c>
      <c r="E400" s="206"/>
      <c r="F400" s="207" t="e">
        <f>VLOOKUP($B400,EH!$D$3:$AA$13808,9,0)</f>
        <v>#N/A</v>
      </c>
      <c r="G400" s="207" t="e">
        <f>VLOOKUP($B400,EH!$D$3:$AA$13808,22,0)</f>
        <v>#N/A</v>
      </c>
    </row>
    <row r="401" spans="1:7" hidden="1">
      <c r="A401" s="205" t="s">
        <v>2295</v>
      </c>
      <c r="B401" s="205" t="s">
        <v>528</v>
      </c>
      <c r="C401" s="205" t="s">
        <v>2178</v>
      </c>
      <c r="D401" s="206">
        <v>417.20833329999999</v>
      </c>
      <c r="E401" s="206"/>
      <c r="F401" s="207" t="e">
        <f>VLOOKUP($B401,EH!$D$3:$AA$13808,9,0)</f>
        <v>#N/A</v>
      </c>
      <c r="G401" s="207" t="e">
        <f>VLOOKUP($B401,EH!$D$3:$AA$13808,22,0)</f>
        <v>#N/A</v>
      </c>
    </row>
    <row r="402" spans="1:7" hidden="1">
      <c r="A402" s="205" t="s">
        <v>2295</v>
      </c>
      <c r="B402" s="205" t="s">
        <v>527</v>
      </c>
      <c r="C402" s="205" t="s">
        <v>2179</v>
      </c>
      <c r="D402" s="206">
        <v>423.56200000000001</v>
      </c>
      <c r="E402" s="206"/>
      <c r="F402" s="207" t="e">
        <f>VLOOKUP($B402,EH!$D$3:$AA$13808,9,0)</f>
        <v>#N/A</v>
      </c>
      <c r="G402" s="207" t="e">
        <f>VLOOKUP($B402,EH!$D$3:$AA$13808,22,0)</f>
        <v>#N/A</v>
      </c>
    </row>
    <row r="403" spans="1:7" hidden="1">
      <c r="A403" s="205" t="s">
        <v>2295</v>
      </c>
      <c r="B403" s="205" t="s">
        <v>530</v>
      </c>
      <c r="C403" s="205" t="s">
        <v>2180</v>
      </c>
      <c r="D403" s="206">
        <v>5800</v>
      </c>
      <c r="E403" s="206"/>
      <c r="F403" s="207" t="e">
        <f>VLOOKUP($B403,EH!$D$3:$AA$13808,9,0)</f>
        <v>#N/A</v>
      </c>
      <c r="G403" s="207" t="e">
        <f>VLOOKUP($B403,EH!$D$3:$AA$13808,22,0)</f>
        <v>#N/A</v>
      </c>
    </row>
    <row r="404" spans="1:7" hidden="1">
      <c r="A404" s="205" t="s">
        <v>2295</v>
      </c>
      <c r="B404" s="205" t="s">
        <v>546</v>
      </c>
      <c r="C404" s="205" t="s">
        <v>2181</v>
      </c>
      <c r="D404" s="206">
        <v>1997.09</v>
      </c>
      <c r="E404" s="206"/>
      <c r="F404" s="207" t="e">
        <f>VLOOKUP($B404,EH!$D$3:$AA$13808,9,0)</f>
        <v>#N/A</v>
      </c>
      <c r="G404" s="207" t="e">
        <f>VLOOKUP($B404,EH!$D$3:$AA$13808,22,0)</f>
        <v>#N/A</v>
      </c>
    </row>
    <row r="405" spans="1:7" hidden="1">
      <c r="A405" s="205" t="s">
        <v>2295</v>
      </c>
      <c r="B405" s="205" t="s">
        <v>526</v>
      </c>
      <c r="C405" s="205" t="s">
        <v>2182</v>
      </c>
      <c r="D405" s="206">
        <v>335</v>
      </c>
      <c r="E405" s="206"/>
      <c r="F405" s="207">
        <f>VLOOKUP($B405,EH!$D$3:$AA$13808,9,0)</f>
        <v>538.19640000000004</v>
      </c>
      <c r="G405" s="207">
        <f>VLOOKUP($B405,EH!$D$3:$AA$13808,22,0)</f>
        <v>710.41924800000004</v>
      </c>
    </row>
    <row r="406" spans="1:7" hidden="1">
      <c r="A406" s="205" t="s">
        <v>2295</v>
      </c>
      <c r="B406" s="205" t="s">
        <v>554</v>
      </c>
      <c r="C406" s="205" t="s">
        <v>2183</v>
      </c>
      <c r="D406" s="206">
        <v>33.17</v>
      </c>
      <c r="E406" s="206"/>
      <c r="F406" s="207" t="e">
        <f>VLOOKUP($B406,EH!$D$3:$AA$13808,9,0)</f>
        <v>#N/A</v>
      </c>
      <c r="G406" s="207" t="e">
        <f>VLOOKUP($B406,EH!$D$3:$AA$13808,22,0)</f>
        <v>#N/A</v>
      </c>
    </row>
    <row r="407" spans="1:7" hidden="1">
      <c r="A407" s="205" t="s">
        <v>2295</v>
      </c>
      <c r="B407" s="205" t="s">
        <v>555</v>
      </c>
      <c r="C407" s="205" t="s">
        <v>2184</v>
      </c>
      <c r="D407" s="206">
        <v>15.38</v>
      </c>
      <c r="E407" s="206"/>
      <c r="F407" s="207" t="e">
        <f>VLOOKUP($B407,EH!$D$3:$AA$13808,9,0)</f>
        <v>#N/A</v>
      </c>
      <c r="G407" s="207" t="e">
        <f>VLOOKUP($B407,EH!$D$3:$AA$13808,22,0)</f>
        <v>#N/A</v>
      </c>
    </row>
    <row r="408" spans="1:7" hidden="1">
      <c r="A408" s="205" t="s">
        <v>2295</v>
      </c>
      <c r="B408" s="205" t="s">
        <v>525</v>
      </c>
      <c r="C408" s="205" t="s">
        <v>2185</v>
      </c>
      <c r="D408" s="206">
        <v>122.4</v>
      </c>
      <c r="E408" s="206"/>
      <c r="F408" s="207" t="e">
        <f>VLOOKUP($B408,EH!$D$3:$AA$13808,9,0)</f>
        <v>#N/A</v>
      </c>
      <c r="G408" s="207" t="e">
        <f>VLOOKUP($B408,EH!$D$3:$AA$13808,22,0)</f>
        <v>#N/A</v>
      </c>
    </row>
    <row r="409" spans="1:7" hidden="1">
      <c r="A409" s="205" t="s">
        <v>2295</v>
      </c>
      <c r="B409" s="205" t="s">
        <v>1352</v>
      </c>
      <c r="C409" s="205" t="s">
        <v>2186</v>
      </c>
      <c r="D409" s="206">
        <v>130</v>
      </c>
      <c r="E409" s="206"/>
      <c r="F409" s="207">
        <f>VLOOKUP($B409,EH!$D$3:$AA$13808,9,0)</f>
        <v>130</v>
      </c>
      <c r="G409" s="207">
        <f>VLOOKUP($B409,EH!$D$3:$AA$13808,22,0)</f>
        <v>171.6</v>
      </c>
    </row>
    <row r="410" spans="1:7" hidden="1">
      <c r="A410" s="205" t="s">
        <v>2295</v>
      </c>
      <c r="B410" s="205" t="s">
        <v>556</v>
      </c>
      <c r="C410" s="205" t="s">
        <v>2187</v>
      </c>
      <c r="D410" s="206">
        <v>16.324000000000002</v>
      </c>
      <c r="E410" s="206"/>
      <c r="F410" s="207" t="e">
        <f>VLOOKUP($B410,EH!$D$3:$AA$13808,9,0)</f>
        <v>#N/A</v>
      </c>
      <c r="G410" s="207" t="e">
        <f>VLOOKUP($B410,EH!$D$3:$AA$13808,22,0)</f>
        <v>#N/A</v>
      </c>
    </row>
    <row r="411" spans="1:7" hidden="1">
      <c r="A411" s="205" t="s">
        <v>2295</v>
      </c>
      <c r="B411" s="205" t="s">
        <v>479</v>
      </c>
      <c r="C411" s="205" t="s">
        <v>2188</v>
      </c>
      <c r="D411" s="206">
        <v>790.83399999999995</v>
      </c>
      <c r="E411" s="206"/>
      <c r="F411" s="207" t="e">
        <f>VLOOKUP($B411,EH!$D$3:$AA$13808,9,0)</f>
        <v>#N/A</v>
      </c>
      <c r="G411" s="207" t="e">
        <f>VLOOKUP($B411,EH!$D$3:$AA$13808,22,0)</f>
        <v>#N/A</v>
      </c>
    </row>
    <row r="412" spans="1:7" hidden="1">
      <c r="A412" s="205" t="s">
        <v>2295</v>
      </c>
      <c r="B412" s="205" t="s">
        <v>478</v>
      </c>
      <c r="C412" s="205" t="s">
        <v>2189</v>
      </c>
      <c r="D412" s="206">
        <v>428.72</v>
      </c>
      <c r="E412" s="206"/>
      <c r="F412" s="207" t="e">
        <f>VLOOKUP($B412,EH!$D$3:$AA$13808,9,0)</f>
        <v>#N/A</v>
      </c>
      <c r="G412" s="207" t="e">
        <f>VLOOKUP($B412,EH!$D$3:$AA$13808,22,0)</f>
        <v>#N/A</v>
      </c>
    </row>
    <row r="413" spans="1:7" hidden="1">
      <c r="A413" s="205" t="s">
        <v>2295</v>
      </c>
      <c r="B413" s="205" t="s">
        <v>477</v>
      </c>
      <c r="C413" s="205" t="s">
        <v>2190</v>
      </c>
      <c r="D413" s="206">
        <v>340.58850000000001</v>
      </c>
      <c r="E413" s="206"/>
      <c r="F413" s="207" t="e">
        <f>VLOOKUP($B413,EH!$D$3:$AA$13808,9,0)</f>
        <v>#N/A</v>
      </c>
      <c r="G413" s="207" t="e">
        <f>VLOOKUP($B413,EH!$D$3:$AA$13808,22,0)</f>
        <v>#N/A</v>
      </c>
    </row>
    <row r="414" spans="1:7" hidden="1">
      <c r="A414" s="205" t="s">
        <v>2295</v>
      </c>
      <c r="B414" s="205" t="s">
        <v>481</v>
      </c>
      <c r="C414" s="205" t="s">
        <v>2191</v>
      </c>
      <c r="D414" s="206">
        <v>283.524</v>
      </c>
      <c r="E414" s="206"/>
      <c r="F414" s="207" t="e">
        <f>VLOOKUP($B414,EH!$D$3:$AA$13808,9,0)</f>
        <v>#N/A</v>
      </c>
      <c r="G414" s="207" t="e">
        <f>VLOOKUP($B414,EH!$D$3:$AA$13808,22,0)</f>
        <v>#N/A</v>
      </c>
    </row>
    <row r="415" spans="1:7" hidden="1">
      <c r="A415" s="205" t="s">
        <v>2295</v>
      </c>
      <c r="B415" s="205" t="s">
        <v>480</v>
      </c>
      <c r="C415" s="205" t="s">
        <v>2192</v>
      </c>
      <c r="D415" s="206">
        <v>494.83600000000001</v>
      </c>
      <c r="E415" s="206"/>
      <c r="F415" s="207" t="e">
        <f>VLOOKUP($B415,EH!$D$3:$AA$13808,9,0)</f>
        <v>#N/A</v>
      </c>
      <c r="G415" s="207" t="e">
        <f>VLOOKUP($B415,EH!$D$3:$AA$13808,22,0)</f>
        <v>#N/A</v>
      </c>
    </row>
    <row r="416" spans="1:7" hidden="1">
      <c r="A416" s="205" t="s">
        <v>2295</v>
      </c>
      <c r="B416" s="205" t="s">
        <v>473</v>
      </c>
      <c r="C416" s="205" t="s">
        <v>2193</v>
      </c>
      <c r="D416" s="206">
        <v>293.5541667</v>
      </c>
      <c r="E416" s="206"/>
      <c r="F416" s="207" t="e">
        <f>VLOOKUP($B416,EH!$D$3:$AA$13808,9,0)</f>
        <v>#N/A</v>
      </c>
      <c r="G416" s="207" t="e">
        <f>VLOOKUP($B416,EH!$D$3:$AA$13808,22,0)</f>
        <v>#N/A</v>
      </c>
    </row>
    <row r="417" spans="1:7" hidden="1">
      <c r="A417" s="205" t="s">
        <v>2295</v>
      </c>
      <c r="B417" s="205" t="s">
        <v>472</v>
      </c>
      <c r="C417" s="205" t="s">
        <v>2194</v>
      </c>
      <c r="D417" s="206">
        <v>209.25700000000001</v>
      </c>
      <c r="E417" s="206"/>
      <c r="F417" s="207" t="e">
        <f>VLOOKUP($B417,EH!$D$3:$AA$13808,9,0)</f>
        <v>#N/A</v>
      </c>
      <c r="G417" s="207" t="e">
        <f>VLOOKUP($B417,EH!$D$3:$AA$13808,22,0)</f>
        <v>#N/A</v>
      </c>
    </row>
    <row r="418" spans="1:7" hidden="1">
      <c r="A418" s="205" t="s">
        <v>2295</v>
      </c>
      <c r="B418" s="205" t="s">
        <v>474</v>
      </c>
      <c r="C418" s="205" t="s">
        <v>2195</v>
      </c>
      <c r="D418" s="206">
        <v>421.35666670000001</v>
      </c>
      <c r="E418" s="206"/>
      <c r="F418" s="207" t="e">
        <f>VLOOKUP($B418,EH!$D$3:$AA$13808,9,0)</f>
        <v>#N/A</v>
      </c>
      <c r="G418" s="207" t="e">
        <f>VLOOKUP($B418,EH!$D$3:$AA$13808,22,0)</f>
        <v>#N/A</v>
      </c>
    </row>
    <row r="419" spans="1:7" hidden="1">
      <c r="A419" s="205" t="s">
        <v>2295</v>
      </c>
      <c r="B419" s="205" t="s">
        <v>475</v>
      </c>
      <c r="C419" s="205" t="s">
        <v>2196</v>
      </c>
      <c r="D419" s="206">
        <v>0</v>
      </c>
      <c r="E419" s="206"/>
      <c r="F419" s="207" t="e">
        <f>VLOOKUP($B419,EH!$D$3:$AA$13808,9,0)</f>
        <v>#N/A</v>
      </c>
      <c r="G419" s="207" t="e">
        <f>VLOOKUP($B419,EH!$D$3:$AA$13808,22,0)</f>
        <v>#N/A</v>
      </c>
    </row>
    <row r="420" spans="1:7" hidden="1">
      <c r="A420" s="205" t="s">
        <v>2295</v>
      </c>
      <c r="B420" s="205" t="s">
        <v>476</v>
      </c>
      <c r="C420" s="205" t="s">
        <v>2197</v>
      </c>
      <c r="D420" s="206">
        <v>618.38444440000001</v>
      </c>
      <c r="E420" s="206"/>
      <c r="F420" s="207" t="e">
        <f>VLOOKUP($B420,EH!$D$3:$AA$13808,9,0)</f>
        <v>#N/A</v>
      </c>
      <c r="G420" s="207" t="e">
        <f>VLOOKUP($B420,EH!$D$3:$AA$13808,22,0)</f>
        <v>#N/A</v>
      </c>
    </row>
    <row r="421" spans="1:7" hidden="1">
      <c r="A421" s="205" t="s">
        <v>2295</v>
      </c>
      <c r="B421" s="205" t="s">
        <v>471</v>
      </c>
      <c r="C421" s="205" t="s">
        <v>2198</v>
      </c>
      <c r="D421" s="206">
        <v>0</v>
      </c>
      <c r="E421" s="206"/>
      <c r="F421" s="207" t="e">
        <f>VLOOKUP($B421,EH!$D$3:$AA$13808,9,0)</f>
        <v>#N/A</v>
      </c>
      <c r="G421" s="207" t="e">
        <f>VLOOKUP($B421,EH!$D$3:$AA$13808,22,0)</f>
        <v>#N/A</v>
      </c>
    </row>
    <row r="422" spans="1:7" hidden="1">
      <c r="A422" s="205" t="s">
        <v>2295</v>
      </c>
      <c r="B422" s="205" t="s">
        <v>1706</v>
      </c>
      <c r="C422" s="205" t="s">
        <v>1689</v>
      </c>
      <c r="D422" s="206">
        <v>320</v>
      </c>
      <c r="E422" s="206"/>
      <c r="F422" s="207" t="e">
        <f>VLOOKUP($B422,EH!$D$3:$AA$13808,9,0)</f>
        <v>#N/A</v>
      </c>
      <c r="G422" s="207" t="e">
        <f>VLOOKUP($B422,EH!$D$3:$AA$13808,22,0)</f>
        <v>#N/A</v>
      </c>
    </row>
    <row r="423" spans="1:7" hidden="1">
      <c r="A423" s="205" t="s">
        <v>2295</v>
      </c>
      <c r="B423" s="205" t="s">
        <v>1707</v>
      </c>
      <c r="C423" s="205" t="s">
        <v>1690</v>
      </c>
      <c r="D423" s="206">
        <v>325</v>
      </c>
      <c r="E423" s="206"/>
      <c r="F423" s="207" t="e">
        <f>VLOOKUP($B423,EH!$D$3:$AA$13808,9,0)</f>
        <v>#N/A</v>
      </c>
      <c r="G423" s="207" t="e">
        <f>VLOOKUP($B423,EH!$D$3:$AA$13808,22,0)</f>
        <v>#N/A</v>
      </c>
    </row>
    <row r="424" spans="1:7" hidden="1">
      <c r="A424" s="205" t="s">
        <v>2295</v>
      </c>
      <c r="B424" s="205" t="s">
        <v>1708</v>
      </c>
      <c r="C424" s="205" t="s">
        <v>1691</v>
      </c>
      <c r="D424" s="206">
        <v>330</v>
      </c>
      <c r="E424" s="206"/>
      <c r="F424" s="207" t="e">
        <f>VLOOKUP($B424,EH!$D$3:$AA$13808,9,0)</f>
        <v>#N/A</v>
      </c>
      <c r="G424" s="207" t="e">
        <f>VLOOKUP($B424,EH!$D$3:$AA$13808,22,0)</f>
        <v>#N/A</v>
      </c>
    </row>
    <row r="425" spans="1:7" hidden="1">
      <c r="A425" s="205" t="s">
        <v>2295</v>
      </c>
      <c r="B425" s="205" t="s">
        <v>1709</v>
      </c>
      <c r="C425" s="205" t="s">
        <v>1692</v>
      </c>
      <c r="D425" s="206">
        <v>332.5</v>
      </c>
      <c r="E425" s="206"/>
      <c r="F425" s="207" t="e">
        <f>VLOOKUP($B425,EH!$D$3:$AA$13808,9,0)</f>
        <v>#N/A</v>
      </c>
      <c r="G425" s="207" t="e">
        <f>VLOOKUP($B425,EH!$D$3:$AA$13808,22,0)</f>
        <v>#N/A</v>
      </c>
    </row>
    <row r="426" spans="1:7" hidden="1">
      <c r="A426" s="205" t="s">
        <v>2295</v>
      </c>
      <c r="B426" s="205" t="s">
        <v>1710</v>
      </c>
      <c r="C426" s="205" t="s">
        <v>1693</v>
      </c>
      <c r="D426" s="206">
        <v>346.75</v>
      </c>
      <c r="E426" s="206"/>
      <c r="F426" s="207" t="e">
        <f>VLOOKUP($B426,EH!$D$3:$AA$13808,9,0)</f>
        <v>#N/A</v>
      </c>
      <c r="G426" s="207" t="e">
        <f>VLOOKUP($B426,EH!$D$3:$AA$13808,22,0)</f>
        <v>#N/A</v>
      </c>
    </row>
    <row r="427" spans="1:7" hidden="1">
      <c r="A427" s="205" t="s">
        <v>2295</v>
      </c>
      <c r="B427" s="205" t="s">
        <v>1711</v>
      </c>
      <c r="C427" s="205" t="s">
        <v>1694</v>
      </c>
      <c r="D427" s="206">
        <v>346.75</v>
      </c>
      <c r="E427" s="206"/>
      <c r="F427" s="207" t="e">
        <f>VLOOKUP($B427,EH!$D$3:$AA$13808,9,0)</f>
        <v>#N/A</v>
      </c>
      <c r="G427" s="207" t="e">
        <f>VLOOKUP($B427,EH!$D$3:$AA$13808,22,0)</f>
        <v>#N/A</v>
      </c>
    </row>
    <row r="428" spans="1:7" hidden="1">
      <c r="A428" s="205" t="s">
        <v>2295</v>
      </c>
      <c r="B428" s="205" t="s">
        <v>1712</v>
      </c>
      <c r="C428" s="205" t="s">
        <v>1695</v>
      </c>
      <c r="D428" s="206">
        <v>0</v>
      </c>
      <c r="E428" s="206"/>
      <c r="F428" s="207" t="e">
        <f>VLOOKUP($B428,EH!$D$3:$AA$13808,9,0)</f>
        <v>#N/A</v>
      </c>
      <c r="G428" s="207" t="e">
        <f>VLOOKUP($B428,EH!$D$3:$AA$13808,22,0)</f>
        <v>#N/A</v>
      </c>
    </row>
    <row r="429" spans="1:7" hidden="1">
      <c r="A429" s="205" t="s">
        <v>2295</v>
      </c>
      <c r="B429" s="205" t="s">
        <v>1713</v>
      </c>
      <c r="C429" s="205" t="s">
        <v>1696</v>
      </c>
      <c r="D429" s="206">
        <v>370</v>
      </c>
      <c r="E429" s="206"/>
      <c r="F429" s="207" t="e">
        <f>VLOOKUP($B429,EH!$D$3:$AA$13808,9,0)</f>
        <v>#N/A</v>
      </c>
      <c r="G429" s="207" t="e">
        <f>VLOOKUP($B429,EH!$D$3:$AA$13808,22,0)</f>
        <v>#N/A</v>
      </c>
    </row>
    <row r="430" spans="1:7" hidden="1">
      <c r="A430" s="205" t="s">
        <v>2295</v>
      </c>
      <c r="B430" s="205" t="s">
        <v>1714</v>
      </c>
      <c r="C430" s="205" t="s">
        <v>1697</v>
      </c>
      <c r="D430" s="206">
        <v>380</v>
      </c>
      <c r="E430" s="206"/>
      <c r="F430" s="207" t="e">
        <f>VLOOKUP($B430,EH!$D$3:$AA$13808,9,0)</f>
        <v>#N/A</v>
      </c>
      <c r="G430" s="207" t="e">
        <f>VLOOKUP($B430,EH!$D$3:$AA$13808,22,0)</f>
        <v>#N/A</v>
      </c>
    </row>
    <row r="431" spans="1:7" hidden="1">
      <c r="A431" s="205" t="s">
        <v>2295</v>
      </c>
      <c r="B431" s="205" t="s">
        <v>1715</v>
      </c>
      <c r="C431" s="205" t="s">
        <v>1698</v>
      </c>
      <c r="D431" s="206">
        <v>332.5</v>
      </c>
      <c r="E431" s="206"/>
      <c r="F431" s="207">
        <f>VLOOKUP($B431,EH!$D$3:$AA$13808,9,0)</f>
        <v>397.5675</v>
      </c>
      <c r="G431" s="207">
        <f>VLOOKUP($B431,EH!$D$3:$AA$13808,22,0)</f>
        <v>524.78909999999996</v>
      </c>
    </row>
    <row r="432" spans="1:7" hidden="1">
      <c r="A432" s="205" t="s">
        <v>2295</v>
      </c>
      <c r="B432" s="205" t="s">
        <v>1716</v>
      </c>
      <c r="C432" s="205" t="s">
        <v>1699</v>
      </c>
      <c r="D432" s="206">
        <v>351.5</v>
      </c>
      <c r="E432" s="206"/>
      <c r="F432" s="207" t="e">
        <f>VLOOKUP($B432,EH!$D$3:$AA$13808,9,0)</f>
        <v>#N/A</v>
      </c>
      <c r="G432" s="207" t="e">
        <f>VLOOKUP($B432,EH!$D$3:$AA$13808,22,0)</f>
        <v>#N/A</v>
      </c>
    </row>
    <row r="433" spans="1:7" hidden="1">
      <c r="A433" s="205" t="s">
        <v>2295</v>
      </c>
      <c r="B433" s="205" t="s">
        <v>1717</v>
      </c>
      <c r="C433" s="205" t="s">
        <v>1700</v>
      </c>
      <c r="D433" s="206">
        <v>361</v>
      </c>
      <c r="E433" s="206"/>
      <c r="F433" s="207" t="e">
        <f>VLOOKUP($B433,EH!$D$3:$AA$13808,9,0)</f>
        <v>#N/A</v>
      </c>
      <c r="G433" s="207" t="e">
        <f>VLOOKUP($B433,EH!$D$3:$AA$13808,22,0)</f>
        <v>#N/A</v>
      </c>
    </row>
    <row r="434" spans="1:7" hidden="1">
      <c r="A434" s="205" t="s">
        <v>2295</v>
      </c>
      <c r="B434" s="205" t="s">
        <v>1718</v>
      </c>
      <c r="C434" s="205" t="s">
        <v>1701</v>
      </c>
      <c r="D434" s="206">
        <v>430</v>
      </c>
      <c r="E434" s="206"/>
      <c r="F434" s="207" t="e">
        <f>VLOOKUP($B434,EH!$D$3:$AA$13808,9,0)</f>
        <v>#N/A</v>
      </c>
      <c r="G434" s="207" t="e">
        <f>VLOOKUP($B434,EH!$D$3:$AA$13808,22,0)</f>
        <v>#N/A</v>
      </c>
    </row>
    <row r="435" spans="1:7" hidden="1">
      <c r="A435" s="205" t="s">
        <v>2295</v>
      </c>
      <c r="B435" s="205" t="s">
        <v>1719</v>
      </c>
      <c r="C435" s="205" t="s">
        <v>1702</v>
      </c>
      <c r="D435" s="206">
        <v>435</v>
      </c>
      <c r="E435" s="206"/>
      <c r="F435" s="207" t="e">
        <f>VLOOKUP($B435,EH!$D$3:$AA$13808,9,0)</f>
        <v>#N/A</v>
      </c>
      <c r="G435" s="207" t="e">
        <f>VLOOKUP($B435,EH!$D$3:$AA$13808,22,0)</f>
        <v>#N/A</v>
      </c>
    </row>
    <row r="436" spans="1:7" hidden="1">
      <c r="A436" s="205" t="s">
        <v>2295</v>
      </c>
      <c r="B436" s="205" t="s">
        <v>1720</v>
      </c>
      <c r="C436" s="205" t="s">
        <v>1703</v>
      </c>
      <c r="D436" s="206">
        <v>450</v>
      </c>
      <c r="E436" s="206"/>
      <c r="F436" s="207" t="e">
        <f>VLOOKUP($B436,EH!$D$3:$AA$13808,9,0)</f>
        <v>#N/A</v>
      </c>
      <c r="G436" s="207" t="e">
        <f>VLOOKUP($B436,EH!$D$3:$AA$13808,22,0)</f>
        <v>#N/A</v>
      </c>
    </row>
    <row r="437" spans="1:7" hidden="1">
      <c r="A437" s="205" t="s">
        <v>2295</v>
      </c>
      <c r="B437" s="205" t="s">
        <v>1721</v>
      </c>
      <c r="C437" s="205" t="s">
        <v>1704</v>
      </c>
      <c r="D437" s="206">
        <v>275.5</v>
      </c>
      <c r="E437" s="206"/>
      <c r="F437" s="207" t="e">
        <f>VLOOKUP($B437,EH!$D$3:$AA$13808,9,0)</f>
        <v>#N/A</v>
      </c>
      <c r="G437" s="207" t="e">
        <f>VLOOKUP($B437,EH!$D$3:$AA$13808,22,0)</f>
        <v>#N/A</v>
      </c>
    </row>
    <row r="438" spans="1:7" hidden="1">
      <c r="A438" s="205" t="s">
        <v>2295</v>
      </c>
      <c r="B438" s="205" t="s">
        <v>1722</v>
      </c>
      <c r="C438" s="205" t="s">
        <v>2199</v>
      </c>
      <c r="D438" s="206">
        <v>170</v>
      </c>
      <c r="E438" s="206"/>
      <c r="F438" s="207" t="e">
        <f>VLOOKUP($B438,EH!$D$3:$AA$13808,9,0)</f>
        <v>#N/A</v>
      </c>
      <c r="G438" s="207" t="e">
        <f>VLOOKUP($B438,EH!$D$3:$AA$13808,22,0)</f>
        <v>#N/A</v>
      </c>
    </row>
    <row r="439" spans="1:7" hidden="1">
      <c r="A439" s="205" t="s">
        <v>2295</v>
      </c>
      <c r="B439" s="205" t="s">
        <v>469</v>
      </c>
      <c r="C439" s="205" t="s">
        <v>2200</v>
      </c>
      <c r="D439" s="206">
        <v>502.28399999999999</v>
      </c>
      <c r="E439" s="206"/>
      <c r="F439" s="207" t="e">
        <f>VLOOKUP($B439,EH!$D$3:$AA$13808,9,0)</f>
        <v>#N/A</v>
      </c>
      <c r="G439" s="207" t="e">
        <f>VLOOKUP($B439,EH!$D$3:$AA$13808,22,0)</f>
        <v>#N/A</v>
      </c>
    </row>
    <row r="440" spans="1:7" hidden="1">
      <c r="A440" s="205" t="s">
        <v>2295</v>
      </c>
      <c r="B440" s="205" t="s">
        <v>470</v>
      </c>
      <c r="C440" s="205" t="s">
        <v>2201</v>
      </c>
      <c r="D440" s="206">
        <v>607.32719999999995</v>
      </c>
      <c r="E440" s="206"/>
      <c r="F440" s="207" t="e">
        <f>VLOOKUP($B440,EH!$D$3:$AA$13808,9,0)</f>
        <v>#N/A</v>
      </c>
      <c r="G440" s="207" t="e">
        <f>VLOOKUP($B440,EH!$D$3:$AA$13808,22,0)</f>
        <v>#N/A</v>
      </c>
    </row>
    <row r="441" spans="1:7" hidden="1">
      <c r="A441" s="205" t="s">
        <v>2295</v>
      </c>
      <c r="B441" s="205" t="s">
        <v>699</v>
      </c>
      <c r="C441" s="205" t="s">
        <v>2167</v>
      </c>
      <c r="D441" s="206">
        <v>112</v>
      </c>
      <c r="E441" s="206"/>
      <c r="F441" s="207" t="e">
        <f>VLOOKUP($B441,EH!$D$3:$AA$13808,9,0)</f>
        <v>#N/A</v>
      </c>
      <c r="G441" s="207" t="e">
        <f>VLOOKUP($B441,EH!$D$3:$AA$13808,22,0)</f>
        <v>#N/A</v>
      </c>
    </row>
    <row r="442" spans="1:7" hidden="1">
      <c r="A442" s="205" t="s">
        <v>2295</v>
      </c>
      <c r="B442" s="205" t="s">
        <v>700</v>
      </c>
      <c r="C442" s="205" t="s">
        <v>2168</v>
      </c>
      <c r="D442" s="206">
        <v>235.2</v>
      </c>
      <c r="E442" s="206"/>
      <c r="F442" s="207" t="e">
        <f>VLOOKUP($B442,EH!$D$3:$AA$13808,9,0)</f>
        <v>#N/A</v>
      </c>
      <c r="G442" s="207" t="e">
        <f>VLOOKUP($B442,EH!$D$3:$AA$13808,22,0)</f>
        <v>#N/A</v>
      </c>
    </row>
    <row r="443" spans="1:7" hidden="1">
      <c r="A443" s="205" t="s">
        <v>2295</v>
      </c>
      <c r="B443" s="205" t="s">
        <v>701</v>
      </c>
      <c r="C443" s="205" t="s">
        <v>348</v>
      </c>
      <c r="D443" s="206">
        <v>245</v>
      </c>
      <c r="E443" s="206"/>
      <c r="F443" s="207" t="e">
        <f>VLOOKUP($B443,EH!$D$3:$AA$13808,9,0)</f>
        <v>#N/A</v>
      </c>
      <c r="G443" s="207" t="e">
        <f>VLOOKUP($B443,EH!$D$3:$AA$13808,22,0)</f>
        <v>#N/A</v>
      </c>
    </row>
    <row r="444" spans="1:7" hidden="1">
      <c r="A444" s="205" t="s">
        <v>2295</v>
      </c>
      <c r="B444" s="205" t="s">
        <v>702</v>
      </c>
      <c r="C444" s="205" t="s">
        <v>349</v>
      </c>
      <c r="D444" s="206">
        <v>255.55</v>
      </c>
      <c r="E444" s="206"/>
      <c r="F444" s="207" t="e">
        <f>VLOOKUP($B444,EH!$D$3:$AA$13808,9,0)</f>
        <v>#N/A</v>
      </c>
      <c r="G444" s="207" t="e">
        <f>VLOOKUP($B444,EH!$D$3:$AA$13808,22,0)</f>
        <v>#N/A</v>
      </c>
    </row>
    <row r="445" spans="1:7" hidden="1">
      <c r="A445" s="205" t="s">
        <v>2295</v>
      </c>
      <c r="B445" s="205" t="s">
        <v>441</v>
      </c>
      <c r="C445" s="205" t="s">
        <v>2169</v>
      </c>
      <c r="D445" s="206">
        <v>15426.68</v>
      </c>
      <c r="E445" s="206"/>
      <c r="F445" s="207" t="e">
        <f>VLOOKUP($B445,EH!$D$3:$AA$13808,9,0)</f>
        <v>#N/A</v>
      </c>
      <c r="G445" s="207" t="e">
        <f>VLOOKUP($B445,EH!$D$3:$AA$13808,22,0)</f>
        <v>#N/A</v>
      </c>
    </row>
    <row r="446" spans="1:7" hidden="1">
      <c r="A446" s="205" t="s">
        <v>2295</v>
      </c>
      <c r="B446" s="205" t="s">
        <v>1426</v>
      </c>
      <c r="C446" s="205" t="s">
        <v>2170</v>
      </c>
      <c r="D446" s="206">
        <v>1168.42</v>
      </c>
      <c r="E446" s="206"/>
      <c r="F446" s="207" t="e">
        <f>VLOOKUP($B446,EH!$D$3:$AA$13808,9,0)</f>
        <v>#N/A</v>
      </c>
      <c r="G446" s="207" t="e">
        <f>VLOOKUP($B446,EH!$D$3:$AA$13808,22,0)</f>
        <v>#N/A</v>
      </c>
    </row>
    <row r="447" spans="1:7" hidden="1">
      <c r="A447" s="205" t="s">
        <v>2295</v>
      </c>
      <c r="B447" s="205" t="s">
        <v>595</v>
      </c>
      <c r="C447" s="205" t="s">
        <v>2171</v>
      </c>
      <c r="D447" s="206">
        <v>5181.2250000000004</v>
      </c>
      <c r="E447" s="206"/>
      <c r="F447" s="207" t="e">
        <f>VLOOKUP($B447,EH!$D$3:$AA$13808,9,0)</f>
        <v>#N/A</v>
      </c>
      <c r="G447" s="207" t="e">
        <f>VLOOKUP($B447,EH!$D$3:$AA$13808,22,0)</f>
        <v>#N/A</v>
      </c>
    </row>
    <row r="448" spans="1:7" hidden="1">
      <c r="A448" s="205" t="s">
        <v>2295</v>
      </c>
      <c r="B448" s="205" t="s">
        <v>1367</v>
      </c>
      <c r="C448" s="205" t="s">
        <v>2172</v>
      </c>
      <c r="D448" s="206">
        <v>13.54</v>
      </c>
      <c r="E448" s="206"/>
      <c r="F448" s="207" t="e">
        <f>VLOOKUP($B448,EH!$D$3:$AA$13808,9,0)</f>
        <v>#N/A</v>
      </c>
      <c r="G448" s="207" t="e">
        <f>VLOOKUP($B448,EH!$D$3:$AA$13808,22,0)</f>
        <v>#N/A</v>
      </c>
    </row>
    <row r="449" spans="1:7" hidden="1">
      <c r="A449" s="205" t="s">
        <v>2295</v>
      </c>
      <c r="B449" s="205" t="s">
        <v>1362</v>
      </c>
      <c r="C449" s="205" t="s">
        <v>1499</v>
      </c>
      <c r="D449" s="206">
        <v>10.1534</v>
      </c>
      <c r="E449" s="206"/>
      <c r="F449" s="207">
        <f>VLOOKUP($B449,EH!$D$3:$AA$13808,9,0)</f>
        <v>14.090999999999999</v>
      </c>
      <c r="G449" s="207">
        <f>VLOOKUP($B449,EH!$D$3:$AA$13808,22,0)</f>
        <v>18.600119999999997</v>
      </c>
    </row>
    <row r="450" spans="1:7" hidden="1">
      <c r="A450" s="205" t="s">
        <v>2295</v>
      </c>
      <c r="B450" s="205" t="s">
        <v>1369</v>
      </c>
      <c r="C450" s="205" t="s">
        <v>2173</v>
      </c>
      <c r="D450" s="206">
        <v>13.97</v>
      </c>
      <c r="E450" s="206"/>
      <c r="F450" s="207" t="e">
        <f>VLOOKUP($B450,EH!$D$3:$AA$13808,9,0)</f>
        <v>#N/A</v>
      </c>
      <c r="G450" s="207" t="e">
        <f>VLOOKUP($B450,EH!$D$3:$AA$13808,22,0)</f>
        <v>#N/A</v>
      </c>
    </row>
    <row r="451" spans="1:7" hidden="1">
      <c r="A451" s="205" t="s">
        <v>2295</v>
      </c>
      <c r="B451" s="205" t="s">
        <v>1358</v>
      </c>
      <c r="C451" s="205" t="s">
        <v>2174</v>
      </c>
      <c r="D451" s="206">
        <v>37</v>
      </c>
      <c r="E451" s="206"/>
      <c r="F451" s="207" t="e">
        <f>VLOOKUP($B451,EH!$D$3:$AA$13808,9,0)</f>
        <v>#N/A</v>
      </c>
      <c r="G451" s="207" t="e">
        <f>VLOOKUP($B451,EH!$D$3:$AA$13808,22,0)</f>
        <v>#N/A</v>
      </c>
    </row>
    <row r="452" spans="1:7" hidden="1">
      <c r="A452" s="205" t="s">
        <v>2295</v>
      </c>
      <c r="B452" s="205" t="s">
        <v>573</v>
      </c>
      <c r="C452" s="205" t="s">
        <v>2175</v>
      </c>
      <c r="D452" s="206">
        <v>0</v>
      </c>
      <c r="E452" s="206"/>
      <c r="F452" s="207" t="e">
        <f>VLOOKUP($B452,EH!$D$3:$AA$13808,9,0)</f>
        <v>#N/A</v>
      </c>
      <c r="G452" s="207" t="e">
        <f>VLOOKUP($B452,EH!$D$3:$AA$13808,22,0)</f>
        <v>#N/A</v>
      </c>
    </row>
    <row r="453" spans="1:7" hidden="1">
      <c r="A453" s="205" t="s">
        <v>2295</v>
      </c>
      <c r="B453" s="205" t="s">
        <v>575</v>
      </c>
      <c r="C453" s="205" t="s">
        <v>2176</v>
      </c>
      <c r="D453" s="206">
        <v>0</v>
      </c>
      <c r="E453" s="206"/>
      <c r="F453" s="207" t="e">
        <f>VLOOKUP($B453,EH!$D$3:$AA$13808,9,0)</f>
        <v>#N/A</v>
      </c>
      <c r="G453" s="207" t="e">
        <f>VLOOKUP($B453,EH!$D$3:$AA$13808,22,0)</f>
        <v>#N/A</v>
      </c>
    </row>
    <row r="454" spans="1:7" hidden="1">
      <c r="A454" s="205" t="s">
        <v>2295</v>
      </c>
      <c r="B454" s="205" t="s">
        <v>577</v>
      </c>
      <c r="C454" s="205" t="s">
        <v>2177</v>
      </c>
      <c r="D454" s="206">
        <v>0</v>
      </c>
      <c r="E454" s="206"/>
      <c r="F454" s="207" t="e">
        <f>VLOOKUP($B454,EH!$D$3:$AA$13808,9,0)</f>
        <v>#N/A</v>
      </c>
      <c r="G454" s="207" t="e">
        <f>VLOOKUP($B454,EH!$D$3:$AA$13808,22,0)</f>
        <v>#N/A</v>
      </c>
    </row>
    <row r="455" spans="1:7" hidden="1">
      <c r="A455" s="205" t="s">
        <v>2295</v>
      </c>
      <c r="B455" s="205" t="s">
        <v>507</v>
      </c>
      <c r="C455" s="205" t="s">
        <v>2162</v>
      </c>
      <c r="D455" s="206">
        <v>65</v>
      </c>
      <c r="E455" s="206"/>
      <c r="F455" s="207" t="e">
        <f>VLOOKUP($B455,EH!$D$3:$AA$13808,9,0)</f>
        <v>#N/A</v>
      </c>
      <c r="G455" s="207" t="e">
        <f>VLOOKUP($B455,EH!$D$3:$AA$13808,22,0)</f>
        <v>#N/A</v>
      </c>
    </row>
    <row r="456" spans="1:7" hidden="1">
      <c r="A456" s="205" t="s">
        <v>2295</v>
      </c>
      <c r="B456" s="205" t="s">
        <v>443</v>
      </c>
      <c r="C456" s="205" t="s">
        <v>2163</v>
      </c>
      <c r="D456" s="206">
        <v>45</v>
      </c>
      <c r="E456" s="206"/>
      <c r="F456" s="207" t="e">
        <f>VLOOKUP($B456,EH!$D$3:$AA$13808,9,0)</f>
        <v>#N/A</v>
      </c>
      <c r="G456" s="207" t="e">
        <f>VLOOKUP($B456,EH!$D$3:$AA$13808,22,0)</f>
        <v>#N/A</v>
      </c>
    </row>
    <row r="457" spans="1:7" hidden="1">
      <c r="A457" s="205" t="s">
        <v>2295</v>
      </c>
      <c r="B457" s="205" t="s">
        <v>444</v>
      </c>
      <c r="C457" s="205" t="s">
        <v>2164</v>
      </c>
      <c r="D457" s="206">
        <v>580</v>
      </c>
      <c r="E457" s="206"/>
      <c r="F457" s="207" t="e">
        <f>VLOOKUP($B457,EH!$D$3:$AA$13808,9,0)</f>
        <v>#N/A</v>
      </c>
      <c r="G457" s="207" t="e">
        <f>VLOOKUP($B457,EH!$D$3:$AA$13808,22,0)</f>
        <v>#N/A</v>
      </c>
    </row>
    <row r="458" spans="1:7" hidden="1">
      <c r="A458" s="205" t="s">
        <v>2295</v>
      </c>
      <c r="B458" s="205" t="s">
        <v>447</v>
      </c>
      <c r="C458" s="205" t="s">
        <v>125</v>
      </c>
      <c r="D458" s="206">
        <v>33.61</v>
      </c>
      <c r="E458" s="206"/>
      <c r="F458" s="207" t="e">
        <f>VLOOKUP($B458,EH!$D$3:$AA$13808,9,0)</f>
        <v>#N/A</v>
      </c>
      <c r="G458" s="207" t="e">
        <f>VLOOKUP($B458,EH!$D$3:$AA$13808,22,0)</f>
        <v>#N/A</v>
      </c>
    </row>
    <row r="459" spans="1:7" hidden="1">
      <c r="A459" s="205" t="s">
        <v>2295</v>
      </c>
      <c r="B459" s="205" t="s">
        <v>445</v>
      </c>
      <c r="C459" s="205" t="s">
        <v>2165</v>
      </c>
      <c r="D459" s="206">
        <v>617.5</v>
      </c>
      <c r="E459" s="206"/>
      <c r="F459" s="207" t="e">
        <f>VLOOKUP($B459,EH!$D$3:$AA$13808,9,0)</f>
        <v>#N/A</v>
      </c>
      <c r="G459" s="207" t="e">
        <f>VLOOKUP($B459,EH!$D$3:$AA$13808,22,0)</f>
        <v>#N/A</v>
      </c>
    </row>
    <row r="460" spans="1:7" hidden="1">
      <c r="A460" s="205" t="s">
        <v>2295</v>
      </c>
      <c r="B460" s="205" t="s">
        <v>446</v>
      </c>
      <c r="C460" s="205" t="s">
        <v>2166</v>
      </c>
      <c r="D460" s="206">
        <v>45</v>
      </c>
      <c r="E460" s="206"/>
      <c r="F460" s="207" t="e">
        <f>VLOOKUP($B460,EH!$D$3:$AA$13808,9,0)</f>
        <v>#N/A</v>
      </c>
      <c r="G460" s="207" t="e">
        <f>VLOOKUP($B460,EH!$D$3:$AA$13808,22,0)</f>
        <v>#N/A</v>
      </c>
    </row>
    <row r="461" spans="1:7" hidden="1">
      <c r="A461" s="205" t="s">
        <v>2295</v>
      </c>
      <c r="B461" s="205" t="s">
        <v>1685</v>
      </c>
      <c r="C461" s="205" t="s">
        <v>1681</v>
      </c>
      <c r="D461" s="206">
        <v>24.303007999999998</v>
      </c>
      <c r="E461" s="206"/>
      <c r="F461" s="207" t="e">
        <f>VLOOKUP($B461,EH!$D$3:$AA$13808,9,0)</f>
        <v>#N/A</v>
      </c>
      <c r="G461" s="207" t="e">
        <f>VLOOKUP($B461,EH!$D$3:$AA$13808,22,0)</f>
        <v>#N/A</v>
      </c>
    </row>
    <row r="462" spans="1:7" hidden="1">
      <c r="A462" s="205" t="s">
        <v>2295</v>
      </c>
      <c r="B462" s="205" t="s">
        <v>1686</v>
      </c>
      <c r="C462" s="205" t="s">
        <v>1682</v>
      </c>
      <c r="D462" s="206">
        <v>39.688380000000002</v>
      </c>
      <c r="E462" s="206"/>
      <c r="F462" s="207" t="e">
        <f>VLOOKUP($B462,EH!$D$3:$AA$13808,9,0)</f>
        <v>#N/A</v>
      </c>
      <c r="G462" s="207" t="e">
        <f>VLOOKUP($B462,EH!$D$3:$AA$13808,22,0)</f>
        <v>#N/A</v>
      </c>
    </row>
    <row r="463" spans="1:7" hidden="1">
      <c r="A463" s="205" t="s">
        <v>2295</v>
      </c>
      <c r="B463" s="205" t="s">
        <v>1688</v>
      </c>
      <c r="C463" s="205" t="s">
        <v>1684</v>
      </c>
      <c r="D463" s="206">
        <v>96.68</v>
      </c>
      <c r="E463" s="206"/>
      <c r="F463" s="207" t="e">
        <f>VLOOKUP($B463,EH!$D$3:$AA$13808,9,0)</f>
        <v>#N/A</v>
      </c>
      <c r="G463" s="207" t="e">
        <f>VLOOKUP($B463,EH!$D$3:$AA$13808,22,0)</f>
        <v>#N/A</v>
      </c>
    </row>
    <row r="464" spans="1:7" hidden="1">
      <c r="A464" s="205" t="s">
        <v>2295</v>
      </c>
      <c r="B464" s="205" t="s">
        <v>1687</v>
      </c>
      <c r="C464" s="205" t="s">
        <v>2155</v>
      </c>
      <c r="D464" s="206">
        <v>17.247295999999999</v>
      </c>
      <c r="E464" s="206"/>
      <c r="F464" s="207" t="e">
        <f>VLOOKUP($B464,EH!$D$3:$AA$13808,9,0)</f>
        <v>#N/A</v>
      </c>
      <c r="G464" s="207" t="e">
        <f>VLOOKUP($B464,EH!$D$3:$AA$13808,22,0)</f>
        <v>#N/A</v>
      </c>
    </row>
    <row r="465" spans="1:7" hidden="1">
      <c r="A465" s="205" t="s">
        <v>2295</v>
      </c>
      <c r="B465" s="205" t="s">
        <v>1161</v>
      </c>
      <c r="C465" s="205" t="s">
        <v>2156</v>
      </c>
      <c r="D465" s="206">
        <v>87</v>
      </c>
      <c r="E465" s="206"/>
      <c r="F465" s="207">
        <f>VLOOKUP($B465,EH!$D$3:$AA$13808,9,0)</f>
        <v>87</v>
      </c>
      <c r="G465" s="207">
        <f>VLOOKUP($B465,EH!$D$3:$AA$13808,22,0)</f>
        <v>114.84</v>
      </c>
    </row>
    <row r="466" spans="1:7" hidden="1">
      <c r="A466" s="205" t="s">
        <v>2295</v>
      </c>
      <c r="B466" s="205" t="s">
        <v>2157</v>
      </c>
      <c r="C466" s="205" t="s">
        <v>2158</v>
      </c>
      <c r="D466" s="205">
        <v>4655</v>
      </c>
      <c r="E466" s="205"/>
      <c r="F466" t="e">
        <f>VLOOKUP($B466,EH!$D$3:$AA$13808,9,0)</f>
        <v>#N/A</v>
      </c>
      <c r="G466" t="e">
        <f>VLOOKUP($B466,EH!$D$3:$AA$13808,22,0)</f>
        <v>#N/A</v>
      </c>
    </row>
    <row r="467" spans="1:7" hidden="1">
      <c r="A467" s="205" t="s">
        <v>2295</v>
      </c>
      <c r="B467" s="205" t="s">
        <v>458</v>
      </c>
      <c r="C467" s="205" t="s">
        <v>2159</v>
      </c>
      <c r="D467" s="206">
        <v>7.95</v>
      </c>
      <c r="E467" s="206"/>
      <c r="F467" s="207" t="e">
        <f>VLOOKUP($B467,EH!$D$3:$AA$13808,9,0)</f>
        <v>#N/A</v>
      </c>
      <c r="G467" s="207" t="e">
        <f>VLOOKUP($B467,EH!$D$3:$AA$13808,22,0)</f>
        <v>#N/A</v>
      </c>
    </row>
    <row r="468" spans="1:7" hidden="1">
      <c r="A468" s="205" t="s">
        <v>2295</v>
      </c>
      <c r="B468" s="205" t="s">
        <v>461</v>
      </c>
      <c r="C468" s="205" t="s">
        <v>139</v>
      </c>
      <c r="D468" s="206">
        <v>13.7</v>
      </c>
      <c r="E468" s="206"/>
      <c r="F468" s="207" t="e">
        <f>VLOOKUP($B468,EH!$D$3:$AA$13808,9,0)</f>
        <v>#N/A</v>
      </c>
      <c r="G468" s="207" t="e">
        <f>VLOOKUP($B468,EH!$D$3:$AA$13808,22,0)</f>
        <v>#N/A</v>
      </c>
    </row>
    <row r="469" spans="1:7" hidden="1">
      <c r="A469" s="205" t="s">
        <v>2295</v>
      </c>
      <c r="B469" s="205" t="s">
        <v>427</v>
      </c>
      <c r="C469" s="205" t="s">
        <v>2160</v>
      </c>
      <c r="D469" s="206">
        <v>23.22</v>
      </c>
      <c r="E469" s="206"/>
      <c r="F469" s="207" t="e">
        <f>VLOOKUP($B469,EH!$D$3:$AA$13808,9,0)</f>
        <v>#N/A</v>
      </c>
      <c r="G469" s="207" t="e">
        <f>VLOOKUP($B469,EH!$D$3:$AA$13808,22,0)</f>
        <v>#N/A</v>
      </c>
    </row>
    <row r="470" spans="1:7" hidden="1">
      <c r="A470" s="205" t="s">
        <v>2295</v>
      </c>
      <c r="B470" s="205" t="s">
        <v>426</v>
      </c>
      <c r="C470" s="205" t="s">
        <v>2161</v>
      </c>
      <c r="D470" s="206">
        <v>16.739999999999998</v>
      </c>
      <c r="E470" s="206"/>
      <c r="F470" s="207" t="e">
        <f>VLOOKUP($B470,EH!$D$3:$AA$13808,9,0)</f>
        <v>#N/A</v>
      </c>
      <c r="G470" s="207" t="e">
        <f>VLOOKUP($B470,EH!$D$3:$AA$13808,22,0)</f>
        <v>#N/A</v>
      </c>
    </row>
    <row r="471" spans="1:7" hidden="1">
      <c r="A471" s="205" t="s">
        <v>2295</v>
      </c>
      <c r="B471" s="205" t="s">
        <v>692</v>
      </c>
      <c r="C471" s="205" t="s">
        <v>2150</v>
      </c>
      <c r="D471" s="206">
        <v>85</v>
      </c>
      <c r="E471" s="206"/>
      <c r="F471" s="207" t="e">
        <f>VLOOKUP($B471,EH!$D$3:$AA$13808,9,0)</f>
        <v>#N/A</v>
      </c>
      <c r="G471" s="207" t="e">
        <f>VLOOKUP($B471,EH!$D$3:$AA$13808,22,0)</f>
        <v>#N/A</v>
      </c>
    </row>
    <row r="472" spans="1:7" hidden="1">
      <c r="A472" s="205" t="s">
        <v>2295</v>
      </c>
      <c r="B472" s="205" t="s">
        <v>742</v>
      </c>
      <c r="C472" s="205" t="s">
        <v>2151</v>
      </c>
      <c r="D472" s="206">
        <v>2191.7739999999999</v>
      </c>
      <c r="E472" s="206"/>
      <c r="F472" s="207" t="e">
        <f>VLOOKUP($B472,EH!$D$3:$AA$13808,9,0)</f>
        <v>#N/A</v>
      </c>
      <c r="G472" s="207" t="e">
        <f>VLOOKUP($B472,EH!$D$3:$AA$13808,22,0)</f>
        <v>#N/A</v>
      </c>
    </row>
    <row r="473" spans="1:7" hidden="1">
      <c r="A473" s="205" t="s">
        <v>2295</v>
      </c>
      <c r="B473" s="205" t="s">
        <v>743</v>
      </c>
      <c r="C473" s="205" t="s">
        <v>2152</v>
      </c>
      <c r="D473" s="206">
        <v>326.16800000000001</v>
      </c>
      <c r="E473" s="206"/>
      <c r="F473" s="207" t="e">
        <f>VLOOKUP($B473,EH!$D$3:$AA$13808,9,0)</f>
        <v>#N/A</v>
      </c>
      <c r="G473" s="207" t="e">
        <f>VLOOKUP($B473,EH!$D$3:$AA$13808,22,0)</f>
        <v>#N/A</v>
      </c>
    </row>
    <row r="474" spans="1:7" hidden="1">
      <c r="A474" s="205" t="s">
        <v>2295</v>
      </c>
      <c r="B474" s="205" t="s">
        <v>744</v>
      </c>
      <c r="C474" s="205" t="s">
        <v>2153</v>
      </c>
      <c r="D474" s="206">
        <v>653.36599999999999</v>
      </c>
      <c r="E474" s="206"/>
      <c r="F474" s="207" t="e">
        <f>VLOOKUP($B474,EH!$D$3:$AA$13808,9,0)</f>
        <v>#N/A</v>
      </c>
      <c r="G474" s="207" t="e">
        <f>VLOOKUP($B474,EH!$D$3:$AA$13808,22,0)</f>
        <v>#N/A</v>
      </c>
    </row>
    <row r="475" spans="1:7" hidden="1">
      <c r="A475" s="205" t="s">
        <v>2295</v>
      </c>
      <c r="B475" s="205" t="s">
        <v>745</v>
      </c>
      <c r="C475" s="205" t="s">
        <v>2154</v>
      </c>
      <c r="D475" s="206">
        <v>7184.69</v>
      </c>
      <c r="E475" s="206"/>
      <c r="F475" s="207" t="e">
        <f>VLOOKUP($B475,EH!$D$3:$AA$13808,9,0)</f>
        <v>#N/A</v>
      </c>
      <c r="G475" s="207" t="e">
        <f>VLOOKUP($B475,EH!$D$3:$AA$13808,22,0)</f>
        <v>#N/A</v>
      </c>
    </row>
    <row r="476" spans="1:7" hidden="1">
      <c r="A476" s="205" t="s">
        <v>2295</v>
      </c>
      <c r="B476" s="205" t="s">
        <v>1626</v>
      </c>
      <c r="C476" s="205" t="s">
        <v>2148</v>
      </c>
      <c r="D476" s="206">
        <v>1.6826000000000001</v>
      </c>
      <c r="E476" s="206"/>
      <c r="F476" s="207" t="e">
        <f>VLOOKUP($B476,EH!$D$3:$AA$13808,9,0)</f>
        <v>#N/A</v>
      </c>
      <c r="G476" s="207" t="e">
        <f>VLOOKUP($B476,EH!$D$3:$AA$13808,22,0)</f>
        <v>#N/A</v>
      </c>
    </row>
    <row r="477" spans="1:7" hidden="1">
      <c r="A477" s="205" t="s">
        <v>2295</v>
      </c>
      <c r="B477" s="205" t="s">
        <v>1627</v>
      </c>
      <c r="C477" s="205" t="s">
        <v>2149</v>
      </c>
      <c r="D477" s="206">
        <v>9.5916800000000002</v>
      </c>
      <c r="E477" s="206"/>
      <c r="F477" s="207" t="e">
        <f>VLOOKUP($B477,EH!$D$3:$AA$13808,9,0)</f>
        <v>#N/A</v>
      </c>
      <c r="G477" s="207" t="e">
        <f>VLOOKUP($B477,EH!$D$3:$AA$13808,22,0)</f>
        <v>#N/A</v>
      </c>
    </row>
    <row r="478" spans="1:7" hidden="1">
      <c r="A478" s="205" t="s">
        <v>2295</v>
      </c>
      <c r="B478" s="205" t="s">
        <v>1538</v>
      </c>
      <c r="C478" s="205" t="s">
        <v>2147</v>
      </c>
      <c r="D478" s="206">
        <v>22.8</v>
      </c>
      <c r="E478" s="206"/>
      <c r="F478" s="207" t="e">
        <f>VLOOKUP($B478,EH!$D$3:$AA$13808,9,0)</f>
        <v>#N/A</v>
      </c>
      <c r="G478" s="207" t="e">
        <f>VLOOKUP($B478,EH!$D$3:$AA$13808,22,0)</f>
        <v>#N/A</v>
      </c>
    </row>
    <row r="479" spans="1:7" hidden="1">
      <c r="A479" s="205" t="s">
        <v>2295</v>
      </c>
      <c r="B479" s="205" t="s">
        <v>492</v>
      </c>
      <c r="C479" s="205" t="s">
        <v>2145</v>
      </c>
      <c r="D479" s="206">
        <v>46.5</v>
      </c>
      <c r="E479" s="206"/>
      <c r="F479" s="207" t="e">
        <f>VLOOKUP($B479,EH!$D$3:$AA$13808,9,0)</f>
        <v>#N/A</v>
      </c>
      <c r="G479" s="207" t="e">
        <f>VLOOKUP($B479,EH!$D$3:$AA$13808,22,0)</f>
        <v>#N/A</v>
      </c>
    </row>
    <row r="480" spans="1:7" hidden="1">
      <c r="A480" s="205" t="s">
        <v>2295</v>
      </c>
      <c r="B480" s="205" t="s">
        <v>1363</v>
      </c>
      <c r="C480" s="205" t="s">
        <v>2146</v>
      </c>
      <c r="D480" s="206">
        <v>2.02</v>
      </c>
      <c r="E480" s="206"/>
      <c r="F480" s="207" t="e">
        <f>VLOOKUP($B480,EH!$D$3:$AA$13808,9,0)</f>
        <v>#N/A</v>
      </c>
      <c r="G480" s="207" t="e">
        <f>VLOOKUP($B480,EH!$D$3:$AA$13808,22,0)</f>
        <v>#N/A</v>
      </c>
    </row>
    <row r="481" spans="1:7" hidden="1">
      <c r="A481" s="205" t="s">
        <v>2295</v>
      </c>
      <c r="B481" s="205" t="s">
        <v>430</v>
      </c>
      <c r="C481" s="205" t="s">
        <v>2142</v>
      </c>
      <c r="D481" s="206">
        <v>168.48</v>
      </c>
      <c r="E481" s="206"/>
      <c r="F481" s="207" t="e">
        <f>VLOOKUP($B481,EH!$D$3:$AA$13808,9,0)</f>
        <v>#N/A</v>
      </c>
      <c r="G481" s="207" t="e">
        <f>VLOOKUP($B481,EH!$D$3:$AA$13808,22,0)</f>
        <v>#N/A</v>
      </c>
    </row>
    <row r="482" spans="1:7" hidden="1">
      <c r="A482" s="205" t="s">
        <v>2295</v>
      </c>
      <c r="B482" s="205" t="s">
        <v>431</v>
      </c>
      <c r="C482" s="205" t="s">
        <v>2143</v>
      </c>
      <c r="D482" s="206">
        <v>255</v>
      </c>
      <c r="E482" s="206"/>
      <c r="F482" s="207" t="e">
        <f>VLOOKUP($B482,EH!$D$3:$AA$13808,9,0)</f>
        <v>#N/A</v>
      </c>
      <c r="G482" s="207" t="e">
        <f>VLOOKUP($B482,EH!$D$3:$AA$13808,22,0)</f>
        <v>#N/A</v>
      </c>
    </row>
    <row r="483" spans="1:7" hidden="1">
      <c r="A483" s="205" t="s">
        <v>2295</v>
      </c>
      <c r="B483" s="205" t="s">
        <v>432</v>
      </c>
      <c r="C483" s="205" t="s">
        <v>2144</v>
      </c>
      <c r="D483" s="206">
        <v>350</v>
      </c>
      <c r="E483" s="206"/>
      <c r="F483" s="207" t="e">
        <f>VLOOKUP($B483,EH!$D$3:$AA$13808,9,0)</f>
        <v>#N/A</v>
      </c>
      <c r="G483" s="207" t="e">
        <f>VLOOKUP($B483,EH!$D$3:$AA$13808,22,0)</f>
        <v>#N/A</v>
      </c>
    </row>
    <row r="484" spans="1:7" hidden="1">
      <c r="A484" s="205" t="s">
        <v>2295</v>
      </c>
      <c r="B484" s="205" t="s">
        <v>706</v>
      </c>
      <c r="C484" s="205" t="s">
        <v>2128</v>
      </c>
      <c r="D484" s="206">
        <v>18.331536</v>
      </c>
      <c r="E484" s="206"/>
      <c r="F484" s="207" t="e">
        <f>VLOOKUP($B484,EH!$D$3:$AA$13808,9,0)</f>
        <v>#N/A</v>
      </c>
      <c r="G484" s="207" t="e">
        <f>VLOOKUP($B484,EH!$D$3:$AA$13808,22,0)</f>
        <v>#N/A</v>
      </c>
    </row>
    <row r="485" spans="1:7" hidden="1">
      <c r="A485" s="205" t="s">
        <v>2295</v>
      </c>
      <c r="B485" s="205" t="s">
        <v>630</v>
      </c>
      <c r="C485" s="205" t="s">
        <v>2129</v>
      </c>
      <c r="D485" s="206">
        <v>59.132100000000001</v>
      </c>
      <c r="E485" s="206"/>
      <c r="F485" s="207" t="e">
        <f>VLOOKUP($B485,EH!$D$3:$AA$13808,9,0)</f>
        <v>#N/A</v>
      </c>
      <c r="G485" s="207" t="e">
        <f>VLOOKUP($B485,EH!$D$3:$AA$13808,22,0)</f>
        <v>#N/A</v>
      </c>
    </row>
    <row r="486" spans="1:7" hidden="1">
      <c r="A486" s="205" t="s">
        <v>2295</v>
      </c>
      <c r="B486" s="205" t="s">
        <v>631</v>
      </c>
      <c r="C486" s="205" t="s">
        <v>2130</v>
      </c>
      <c r="D486" s="206">
        <v>32.705300000000001</v>
      </c>
      <c r="E486" s="206"/>
      <c r="F486" s="207" t="e">
        <f>VLOOKUP($B486,EH!$D$3:$AA$13808,9,0)</f>
        <v>#N/A</v>
      </c>
      <c r="G486" s="207" t="e">
        <f>VLOOKUP($B486,EH!$D$3:$AA$13808,22,0)</f>
        <v>#N/A</v>
      </c>
    </row>
    <row r="487" spans="1:7" hidden="1">
      <c r="A487" s="205" t="s">
        <v>2295</v>
      </c>
      <c r="B487" s="205" t="s">
        <v>758</v>
      </c>
      <c r="C487" s="205" t="s">
        <v>2131</v>
      </c>
      <c r="D487" s="206">
        <v>8580</v>
      </c>
      <c r="E487" s="206"/>
      <c r="F487" s="207" t="e">
        <f>VLOOKUP($B487,EH!$D$3:$AA$13808,9,0)</f>
        <v>#N/A</v>
      </c>
      <c r="G487" s="207" t="e">
        <f>VLOOKUP($B487,EH!$D$3:$AA$13808,22,0)</f>
        <v>#N/A</v>
      </c>
    </row>
    <row r="488" spans="1:7" hidden="1">
      <c r="A488" s="205" t="s">
        <v>2295</v>
      </c>
      <c r="B488" s="205" t="s">
        <v>457</v>
      </c>
      <c r="C488" s="205" t="s">
        <v>2132</v>
      </c>
      <c r="D488" s="206">
        <v>113.006</v>
      </c>
      <c r="E488" s="206"/>
      <c r="F488" s="207">
        <f>VLOOKUP($B488,EH!$D$3:$AA$13808,9,0)</f>
        <v>113.006</v>
      </c>
      <c r="G488" s="207">
        <f>VLOOKUP($B488,EH!$D$3:$AA$13808,22,0)</f>
        <v>149.16792000000001</v>
      </c>
    </row>
    <row r="489" spans="1:7" hidden="1">
      <c r="A489" s="205" t="s">
        <v>2295</v>
      </c>
      <c r="B489" s="205" t="s">
        <v>1609</v>
      </c>
      <c r="C489" s="205" t="s">
        <v>2133</v>
      </c>
      <c r="D489" s="206">
        <v>42</v>
      </c>
      <c r="E489" s="206"/>
      <c r="F489" s="207" t="e">
        <f>VLOOKUP($B489,EH!$D$3:$AA$13808,9,0)</f>
        <v>#N/A</v>
      </c>
      <c r="G489" s="207" t="e">
        <f>VLOOKUP($B489,EH!$D$3:$AA$13808,22,0)</f>
        <v>#N/A</v>
      </c>
    </row>
    <row r="490" spans="1:7" hidden="1">
      <c r="A490" s="205" t="s">
        <v>2295</v>
      </c>
      <c r="B490" s="205" t="s">
        <v>1607</v>
      </c>
      <c r="C490" s="205" t="s">
        <v>2134</v>
      </c>
      <c r="D490" s="206">
        <v>83.3</v>
      </c>
      <c r="E490" s="206"/>
      <c r="F490" s="207" t="e">
        <f>VLOOKUP($B490,EH!$D$3:$AA$13808,9,0)</f>
        <v>#N/A</v>
      </c>
      <c r="G490" s="207" t="e">
        <f>VLOOKUP($B490,EH!$D$3:$AA$13808,22,0)</f>
        <v>#N/A</v>
      </c>
    </row>
    <row r="491" spans="1:7" hidden="1">
      <c r="A491" s="205" t="s">
        <v>2295</v>
      </c>
      <c r="B491" s="205" t="s">
        <v>1605</v>
      </c>
      <c r="C491" s="205" t="s">
        <v>2135</v>
      </c>
      <c r="D491" s="206">
        <v>35.130000000000003</v>
      </c>
      <c r="E491" s="206"/>
      <c r="F491" s="207" t="e">
        <f>VLOOKUP($B491,EH!$D$3:$AA$13808,9,0)</f>
        <v>#N/A</v>
      </c>
      <c r="G491" s="207" t="e">
        <f>VLOOKUP($B491,EH!$D$3:$AA$13808,22,0)</f>
        <v>#N/A</v>
      </c>
    </row>
    <row r="492" spans="1:7" hidden="1">
      <c r="A492" s="205" t="s">
        <v>2295</v>
      </c>
      <c r="B492" s="205" t="s">
        <v>1322</v>
      </c>
      <c r="C492" s="205" t="s">
        <v>2136</v>
      </c>
      <c r="D492" s="206">
        <v>24</v>
      </c>
      <c r="E492" s="206"/>
      <c r="F492" s="207" t="e">
        <f>VLOOKUP($B492,EH!$D$3:$AA$13808,9,0)</f>
        <v>#N/A</v>
      </c>
      <c r="G492" s="207" t="e">
        <f>VLOOKUP($B492,EH!$D$3:$AA$13808,22,0)</f>
        <v>#N/A</v>
      </c>
    </row>
    <row r="493" spans="1:7" hidden="1">
      <c r="A493" s="205" t="s">
        <v>2295</v>
      </c>
      <c r="B493" s="205" t="s">
        <v>1886</v>
      </c>
      <c r="C493" s="205" t="s">
        <v>2137</v>
      </c>
      <c r="D493" s="206">
        <v>4392.8</v>
      </c>
      <c r="E493" s="206"/>
      <c r="F493" s="207" t="e">
        <f>VLOOKUP($B493,EH!$D$3:$AA$13808,9,0)</f>
        <v>#N/A</v>
      </c>
      <c r="G493" s="207" t="e">
        <f>VLOOKUP($B493,EH!$D$3:$AA$13808,22,0)</f>
        <v>#N/A</v>
      </c>
    </row>
    <row r="494" spans="1:7" hidden="1">
      <c r="A494" s="205" t="s">
        <v>2295</v>
      </c>
      <c r="B494" s="205" t="s">
        <v>566</v>
      </c>
      <c r="C494" s="205" t="s">
        <v>2138</v>
      </c>
      <c r="D494" s="206">
        <v>154.41</v>
      </c>
      <c r="E494" s="206"/>
      <c r="F494" s="207" t="e">
        <f>VLOOKUP($B494,EH!$D$3:$AA$13808,9,0)</f>
        <v>#N/A</v>
      </c>
      <c r="G494" s="207" t="e">
        <f>VLOOKUP($B494,EH!$D$3:$AA$13808,22,0)</f>
        <v>#N/A</v>
      </c>
    </row>
    <row r="495" spans="1:7" hidden="1">
      <c r="A495" s="205" t="s">
        <v>2295</v>
      </c>
      <c r="B495" s="205" t="s">
        <v>1354</v>
      </c>
      <c r="C495" s="205" t="s">
        <v>2139</v>
      </c>
      <c r="D495" s="206">
        <v>105.58</v>
      </c>
      <c r="E495" s="206"/>
      <c r="F495" s="207">
        <f>VLOOKUP($B495,EH!$D$3:$AA$13808,9,0)</f>
        <v>105.58</v>
      </c>
      <c r="G495" s="207">
        <f>VLOOKUP($B495,EH!$D$3:$AA$13808,22,0)</f>
        <v>139.3656</v>
      </c>
    </row>
    <row r="496" spans="1:7" hidden="1">
      <c r="A496" s="205" t="s">
        <v>2295</v>
      </c>
      <c r="B496" s="205" t="s">
        <v>568</v>
      </c>
      <c r="C496" s="205" t="s">
        <v>2140</v>
      </c>
      <c r="D496" s="206">
        <v>26.9</v>
      </c>
      <c r="E496" s="206"/>
      <c r="F496" s="207" t="e">
        <f>VLOOKUP($B496,EH!$D$3:$AA$13808,9,0)</f>
        <v>#N/A</v>
      </c>
      <c r="G496" s="207" t="e">
        <f>VLOOKUP($B496,EH!$D$3:$AA$13808,22,0)</f>
        <v>#N/A</v>
      </c>
    </row>
    <row r="497" spans="1:7" hidden="1">
      <c r="A497" s="205" t="s">
        <v>2295</v>
      </c>
      <c r="B497" s="205" t="s">
        <v>569</v>
      </c>
      <c r="C497" s="205" t="s">
        <v>2141</v>
      </c>
      <c r="D497" s="206">
        <v>0</v>
      </c>
      <c r="E497" s="206"/>
      <c r="F497" s="207" t="e">
        <f>VLOOKUP($B497,EH!$D$3:$AA$13808,9,0)</f>
        <v>#N/A</v>
      </c>
      <c r="G497" s="207" t="e">
        <f>VLOOKUP($B497,EH!$D$3:$AA$13808,22,0)</f>
        <v>#N/A</v>
      </c>
    </row>
    <row r="498" spans="1:7" hidden="1">
      <c r="A498" s="205" t="s">
        <v>2295</v>
      </c>
      <c r="B498" s="205" t="s">
        <v>462</v>
      </c>
      <c r="C498" s="205" t="s">
        <v>2124</v>
      </c>
      <c r="D498" s="206">
        <v>15</v>
      </c>
      <c r="E498" s="206"/>
      <c r="F498" s="207" t="e">
        <f>VLOOKUP($B498,EH!$D$3:$AA$13808,9,0)</f>
        <v>#N/A</v>
      </c>
      <c r="G498" s="207" t="e">
        <f>VLOOKUP($B498,EH!$D$3:$AA$13808,22,0)</f>
        <v>#N/A</v>
      </c>
    </row>
    <row r="499" spans="1:7" hidden="1">
      <c r="A499" s="205" t="s">
        <v>2295</v>
      </c>
      <c r="B499" s="205" t="s">
        <v>463</v>
      </c>
      <c r="C499" s="205" t="s">
        <v>2125</v>
      </c>
      <c r="D499" s="206">
        <v>33</v>
      </c>
      <c r="E499" s="206"/>
      <c r="F499" s="207" t="e">
        <f>VLOOKUP($B499,EH!$D$3:$AA$13808,9,0)</f>
        <v>#N/A</v>
      </c>
      <c r="G499" s="207" t="e">
        <f>VLOOKUP($B499,EH!$D$3:$AA$13808,22,0)</f>
        <v>#N/A</v>
      </c>
    </row>
    <row r="500" spans="1:7" hidden="1">
      <c r="A500" s="205" t="s">
        <v>2295</v>
      </c>
      <c r="B500" s="205" t="s">
        <v>465</v>
      </c>
      <c r="C500" s="205" t="s">
        <v>2126</v>
      </c>
      <c r="D500" s="206">
        <v>35</v>
      </c>
      <c r="E500" s="206"/>
      <c r="F500" s="207" t="e">
        <f>VLOOKUP($B500,EH!$D$3:$AA$13808,9,0)</f>
        <v>#N/A</v>
      </c>
      <c r="G500" s="207" t="e">
        <f>VLOOKUP($B500,EH!$D$3:$AA$13808,22,0)</f>
        <v>#N/A</v>
      </c>
    </row>
    <row r="501" spans="1:7" hidden="1">
      <c r="A501" s="205" t="s">
        <v>2295</v>
      </c>
      <c r="B501" s="205" t="s">
        <v>464</v>
      </c>
      <c r="C501" s="205" t="s">
        <v>2127</v>
      </c>
      <c r="D501" s="206">
        <v>17</v>
      </c>
      <c r="E501" s="206"/>
      <c r="F501" s="207" t="e">
        <f>VLOOKUP($B501,EH!$D$3:$AA$13808,9,0)</f>
        <v>#N/A</v>
      </c>
      <c r="G501" s="207" t="e">
        <f>VLOOKUP($B501,EH!$D$3:$AA$13808,22,0)</f>
        <v>#N/A</v>
      </c>
    </row>
    <row r="502" spans="1:7" hidden="1">
      <c r="B502" s="210" t="s">
        <v>19</v>
      </c>
      <c r="C502" s="210" t="s">
        <v>2298</v>
      </c>
      <c r="D502" s="210">
        <v>205231.11</v>
      </c>
      <c r="E502" s="210"/>
    </row>
    <row r="503" spans="1:7" hidden="1">
      <c r="B503" s="210" t="s">
        <v>19</v>
      </c>
      <c r="C503" s="210" t="s">
        <v>2298</v>
      </c>
      <c r="D503" s="210">
        <v>201792.9</v>
      </c>
      <c r="E503" s="210"/>
    </row>
    <row r="504" spans="1:7" hidden="1">
      <c r="B504" s="210" t="s">
        <v>20</v>
      </c>
      <c r="C504" s="210" t="s">
        <v>2299</v>
      </c>
      <c r="D504" s="210">
        <v>209459.11</v>
      </c>
      <c r="E504" s="210"/>
    </row>
    <row r="505" spans="1:7" hidden="1">
      <c r="B505" s="210" t="s">
        <v>20</v>
      </c>
      <c r="C505" s="210" t="s">
        <v>2299</v>
      </c>
      <c r="D505" s="210">
        <v>201792.9</v>
      </c>
      <c r="E505" s="210"/>
    </row>
    <row r="506" spans="1:7" hidden="1">
      <c r="B506" s="210" t="s">
        <v>780</v>
      </c>
      <c r="C506" s="210" t="s">
        <v>2300</v>
      </c>
      <c r="D506" s="210">
        <v>184431.29</v>
      </c>
      <c r="E506" s="210"/>
    </row>
    <row r="507" spans="1:7" hidden="1">
      <c r="B507" s="210" t="s">
        <v>1895</v>
      </c>
      <c r="C507" s="210" t="s">
        <v>2301</v>
      </c>
      <c r="D507" s="210">
        <v>141160.76199999999</v>
      </c>
      <c r="E507" s="210">
        <v>60</v>
      </c>
    </row>
    <row r="508" spans="1:7" hidden="1">
      <c r="B508" s="210" t="s">
        <v>1876</v>
      </c>
      <c r="C508" s="210" t="s">
        <v>2302</v>
      </c>
      <c r="D508" s="210">
        <v>156109.65</v>
      </c>
      <c r="E508" s="210">
        <v>60</v>
      </c>
    </row>
    <row r="509" spans="1:7" hidden="1">
      <c r="B509" s="210" t="s">
        <v>1897</v>
      </c>
      <c r="C509" s="210" t="s">
        <v>2303</v>
      </c>
      <c r="D509" s="210">
        <v>158616.2898</v>
      </c>
      <c r="E509" s="210"/>
    </row>
    <row r="510" spans="1:7" hidden="1">
      <c r="B510" s="210" t="s">
        <v>1896</v>
      </c>
      <c r="C510" s="210" t="s">
        <v>2304</v>
      </c>
      <c r="D510" s="210">
        <v>157081.78</v>
      </c>
      <c r="E510" s="210"/>
    </row>
    <row r="511" spans="1:7" hidden="1">
      <c r="B511" s="210" t="s">
        <v>1896</v>
      </c>
      <c r="C511" s="210" t="s">
        <v>2304</v>
      </c>
      <c r="D511" s="210">
        <v>157081.78</v>
      </c>
      <c r="E511" s="210"/>
    </row>
    <row r="512" spans="1:7" hidden="1">
      <c r="B512" s="210" t="s">
        <v>1896</v>
      </c>
      <c r="C512" s="210" t="s">
        <v>2304</v>
      </c>
      <c r="D512" s="210">
        <v>156978.54</v>
      </c>
      <c r="E512" s="210">
        <v>60</v>
      </c>
    </row>
    <row r="513" spans="2:5" hidden="1">
      <c r="B513" s="210" t="s">
        <v>1875</v>
      </c>
      <c r="C513" s="210" t="s">
        <v>2305</v>
      </c>
      <c r="D513" s="210">
        <v>163473.4</v>
      </c>
      <c r="E513" s="210"/>
    </row>
    <row r="514" spans="2:5" hidden="1">
      <c r="B514" s="210" t="s">
        <v>2000</v>
      </c>
      <c r="C514" s="210" t="s">
        <v>2306</v>
      </c>
      <c r="D514" s="210">
        <v>114642.95</v>
      </c>
      <c r="E514" s="210">
        <v>60</v>
      </c>
    </row>
    <row r="515" spans="2:5" hidden="1">
      <c r="B515" s="210" t="s">
        <v>21</v>
      </c>
      <c r="C515" s="210" t="s">
        <v>2307</v>
      </c>
      <c r="D515" s="210">
        <v>192846.05</v>
      </c>
      <c r="E515" s="210"/>
    </row>
    <row r="516" spans="2:5" hidden="1">
      <c r="B516" s="210" t="s">
        <v>21</v>
      </c>
      <c r="C516" s="210" t="s">
        <v>2307</v>
      </c>
      <c r="D516" s="210">
        <v>186717.84</v>
      </c>
      <c r="E516" s="210"/>
    </row>
    <row r="517" spans="2:5" hidden="1">
      <c r="B517" s="210" t="s">
        <v>847</v>
      </c>
      <c r="C517" s="210" t="s">
        <v>2308</v>
      </c>
      <c r="D517" s="210">
        <v>205758.5</v>
      </c>
      <c r="E517" s="210"/>
    </row>
    <row r="518" spans="2:5" hidden="1">
      <c r="B518" s="210" t="s">
        <v>27</v>
      </c>
      <c r="C518" s="210" t="s">
        <v>2309</v>
      </c>
      <c r="D518" s="210">
        <v>205562.76</v>
      </c>
      <c r="E518" s="210"/>
    </row>
    <row r="519" spans="2:5" hidden="1">
      <c r="B519" s="210" t="s">
        <v>28</v>
      </c>
      <c r="C519" s="210" t="s">
        <v>2310</v>
      </c>
      <c r="D519" s="210">
        <v>212730.01</v>
      </c>
      <c r="E519" s="210"/>
    </row>
    <row r="520" spans="2:5" hidden="1">
      <c r="B520" s="210" t="s">
        <v>28</v>
      </c>
      <c r="C520" s="210" t="s">
        <v>2310</v>
      </c>
      <c r="D520" s="210">
        <v>204143.5</v>
      </c>
      <c r="E520" s="210"/>
    </row>
    <row r="521" spans="2:5" hidden="1">
      <c r="B521" s="210" t="s">
        <v>29</v>
      </c>
      <c r="C521" s="210" t="s">
        <v>2311</v>
      </c>
      <c r="D521" s="210">
        <v>212708.71</v>
      </c>
      <c r="E521" s="210"/>
    </row>
    <row r="522" spans="2:5" hidden="1">
      <c r="B522" s="210" t="s">
        <v>22</v>
      </c>
      <c r="C522" s="210" t="s">
        <v>2312</v>
      </c>
      <c r="D522" s="210">
        <v>192846.05</v>
      </c>
      <c r="E522" s="210"/>
    </row>
    <row r="523" spans="2:5" hidden="1">
      <c r="B523" s="210" t="s">
        <v>25</v>
      </c>
      <c r="C523" s="210" t="s">
        <v>2313</v>
      </c>
      <c r="D523" s="210">
        <v>205419.43</v>
      </c>
      <c r="E523" s="210"/>
    </row>
    <row r="524" spans="2:5" hidden="1">
      <c r="B524" s="210" t="s">
        <v>25</v>
      </c>
      <c r="C524" s="210" t="s">
        <v>2313</v>
      </c>
      <c r="D524" s="210">
        <v>197536.08</v>
      </c>
      <c r="E524" s="210"/>
    </row>
    <row r="525" spans="2:5" hidden="1">
      <c r="B525" s="210" t="s">
        <v>26</v>
      </c>
      <c r="C525" s="210" t="s">
        <v>2314</v>
      </c>
      <c r="D525" s="210">
        <v>207423.83</v>
      </c>
      <c r="E525" s="210"/>
    </row>
    <row r="526" spans="2:5" hidden="1">
      <c r="B526" s="210" t="s">
        <v>26</v>
      </c>
      <c r="C526" s="210" t="s">
        <v>2314</v>
      </c>
      <c r="D526" s="210">
        <v>205154.63</v>
      </c>
      <c r="E526" s="210"/>
    </row>
    <row r="527" spans="2:5" hidden="1">
      <c r="B527" s="210" t="s">
        <v>23</v>
      </c>
      <c r="C527" s="210" t="s">
        <v>2315</v>
      </c>
      <c r="D527" s="210">
        <v>233393.01</v>
      </c>
      <c r="E527" s="210"/>
    </row>
    <row r="528" spans="2:5" hidden="1">
      <c r="B528" s="210" t="s">
        <v>23</v>
      </c>
      <c r="C528" s="210" t="s">
        <v>2315</v>
      </c>
      <c r="D528" s="210">
        <v>231754.75</v>
      </c>
      <c r="E528" s="210"/>
    </row>
    <row r="529" spans="2:5" hidden="1">
      <c r="B529" s="210" t="s">
        <v>24</v>
      </c>
      <c r="C529" s="210" t="s">
        <v>2316</v>
      </c>
      <c r="D529" s="210">
        <v>238404.75</v>
      </c>
      <c r="E529" s="210"/>
    </row>
    <row r="530" spans="2:5" hidden="1">
      <c r="B530" s="210" t="s">
        <v>1325</v>
      </c>
      <c r="C530" s="210" t="s">
        <v>2317</v>
      </c>
      <c r="D530" s="210">
        <v>239079.79</v>
      </c>
      <c r="E530" s="210"/>
    </row>
    <row r="531" spans="2:5" hidden="1">
      <c r="B531" s="210" t="s">
        <v>1326</v>
      </c>
      <c r="C531" s="210" t="s">
        <v>2318</v>
      </c>
      <c r="D531" s="210">
        <v>242523.43</v>
      </c>
      <c r="E531" s="210"/>
    </row>
    <row r="532" spans="2:5" hidden="1">
      <c r="B532" s="210" t="s">
        <v>1552</v>
      </c>
      <c r="C532" s="210" t="s">
        <v>2319</v>
      </c>
      <c r="D532" s="210">
        <v>243441.06</v>
      </c>
      <c r="E532" s="210"/>
    </row>
    <row r="533" spans="2:5" hidden="1">
      <c r="B533" s="210" t="s">
        <v>1787</v>
      </c>
      <c r="C533" s="210" t="s">
        <v>2320</v>
      </c>
      <c r="D533" s="210">
        <v>211667.58249999999</v>
      </c>
      <c r="E533" s="210"/>
    </row>
    <row r="534" spans="2:5" hidden="1">
      <c r="B534" s="210" t="s">
        <v>1824</v>
      </c>
      <c r="C534" s="210" t="s">
        <v>2321</v>
      </c>
      <c r="D534" s="210">
        <v>229833.10860000001</v>
      </c>
      <c r="E534" s="210"/>
    </row>
    <row r="535" spans="2:5" hidden="1">
      <c r="B535" s="210" t="s">
        <v>1852</v>
      </c>
      <c r="C535" s="210" t="s">
        <v>2322</v>
      </c>
      <c r="D535" s="210">
        <v>235567.66</v>
      </c>
      <c r="E535" s="210"/>
    </row>
    <row r="536" spans="2:5" hidden="1">
      <c r="B536" s="210" t="s">
        <v>1881</v>
      </c>
      <c r="C536" s="210" t="s">
        <v>2323</v>
      </c>
      <c r="D536" s="210">
        <v>216668.65</v>
      </c>
      <c r="E536" s="210"/>
    </row>
    <row r="537" spans="2:5" hidden="1">
      <c r="B537" s="210" t="s">
        <v>1881</v>
      </c>
      <c r="C537" s="210" t="s">
        <v>2323</v>
      </c>
      <c r="D537" s="210">
        <v>211498.52</v>
      </c>
      <c r="E537" s="210"/>
    </row>
    <row r="538" spans="2:5" hidden="1">
      <c r="B538" s="210" t="s">
        <v>1965</v>
      </c>
      <c r="C538" s="210" t="s">
        <v>2324</v>
      </c>
      <c r="D538" s="210">
        <v>218407.41</v>
      </c>
      <c r="E538" s="210"/>
    </row>
    <row r="539" spans="2:5" hidden="1">
      <c r="B539" s="210" t="s">
        <v>1984</v>
      </c>
      <c r="C539" s="210" t="s">
        <v>2325</v>
      </c>
      <c r="D539" s="210">
        <v>217339.6</v>
      </c>
      <c r="E539" s="210"/>
    </row>
    <row r="540" spans="2:5" hidden="1">
      <c r="B540" s="210" t="s">
        <v>1984</v>
      </c>
      <c r="C540" s="210" t="s">
        <v>2325</v>
      </c>
      <c r="D540" s="210">
        <v>211950.69</v>
      </c>
      <c r="E540" s="210"/>
    </row>
    <row r="541" spans="2:5" hidden="1">
      <c r="B541" s="210" t="s">
        <v>1963</v>
      </c>
      <c r="C541" s="210" t="s">
        <v>2326</v>
      </c>
      <c r="D541" s="210">
        <v>231939.6</v>
      </c>
      <c r="E541" s="210"/>
    </row>
    <row r="542" spans="2:5" hidden="1">
      <c r="B542" s="210" t="s">
        <v>1963</v>
      </c>
      <c r="C542" s="210" t="s">
        <v>2326</v>
      </c>
      <c r="D542" s="210">
        <v>217750.69</v>
      </c>
      <c r="E542" s="210"/>
    </row>
    <row r="543" spans="2:5" hidden="1">
      <c r="B543" s="210" t="s">
        <v>1966</v>
      </c>
      <c r="C543" s="210" t="s">
        <v>2327</v>
      </c>
      <c r="D543" s="210">
        <v>218407.41</v>
      </c>
      <c r="E543" s="210"/>
    </row>
    <row r="544" spans="2:5" hidden="1">
      <c r="B544" s="210" t="s">
        <v>1985</v>
      </c>
      <c r="C544" s="210" t="s">
        <v>2328</v>
      </c>
      <c r="D544" s="210">
        <v>217339.6</v>
      </c>
      <c r="E544" s="210"/>
    </row>
    <row r="545" spans="2:5" hidden="1">
      <c r="B545" s="210" t="s">
        <v>1985</v>
      </c>
      <c r="C545" s="210" t="s">
        <v>2328</v>
      </c>
      <c r="D545" s="210">
        <v>211950.69</v>
      </c>
      <c r="E545" s="210"/>
    </row>
    <row r="546" spans="2:5" hidden="1">
      <c r="B546" s="210" t="s">
        <v>1964</v>
      </c>
      <c r="C546" s="210" t="s">
        <v>2329</v>
      </c>
      <c r="D546" s="210">
        <v>231939.6</v>
      </c>
      <c r="E546" s="210"/>
    </row>
    <row r="547" spans="2:5" hidden="1">
      <c r="B547" s="210" t="s">
        <v>1964</v>
      </c>
      <c r="C547" s="210" t="s">
        <v>2329</v>
      </c>
      <c r="D547" s="210">
        <v>223430.69</v>
      </c>
      <c r="E547" s="210"/>
    </row>
    <row r="548" spans="2:5" hidden="1">
      <c r="B548" s="210" t="s">
        <v>1982</v>
      </c>
      <c r="C548" s="210" t="s">
        <v>2330</v>
      </c>
      <c r="D548" s="210">
        <v>212286.95</v>
      </c>
      <c r="E548" s="210"/>
    </row>
    <row r="549" spans="2:5" hidden="1">
      <c r="B549" s="210" t="s">
        <v>1983</v>
      </c>
      <c r="C549" s="210" t="s">
        <v>2331</v>
      </c>
      <c r="D549" s="210">
        <v>212286.95</v>
      </c>
      <c r="E549" s="210"/>
    </row>
    <row r="550" spans="2:5" hidden="1">
      <c r="B550" s="210" t="s">
        <v>2066</v>
      </c>
      <c r="C550" s="210" t="s">
        <v>2332</v>
      </c>
      <c r="D550" s="210">
        <v>228533.36569999999</v>
      </c>
      <c r="E550" s="210"/>
    </row>
    <row r="551" spans="2:5" hidden="1">
      <c r="B551" s="210" t="s">
        <v>2067</v>
      </c>
      <c r="C551" s="210" t="s">
        <v>2333</v>
      </c>
      <c r="D551" s="210">
        <v>243728.29</v>
      </c>
      <c r="E551" s="210">
        <v>60</v>
      </c>
    </row>
    <row r="552" spans="2:5" hidden="1">
      <c r="B552" s="210" t="s">
        <v>2065</v>
      </c>
      <c r="C552" s="210" t="s">
        <v>2334</v>
      </c>
      <c r="D552" s="210">
        <v>228533.37</v>
      </c>
      <c r="E552" s="210"/>
    </row>
    <row r="553" spans="2:5" hidden="1">
      <c r="B553" s="210" t="s">
        <v>2068</v>
      </c>
      <c r="C553" s="210" t="s">
        <v>2335</v>
      </c>
      <c r="D553" s="210">
        <v>243728.29</v>
      </c>
      <c r="E553" s="210">
        <v>60</v>
      </c>
    </row>
    <row r="554" spans="2:5" hidden="1">
      <c r="B554" s="210" t="s">
        <v>1445</v>
      </c>
      <c r="C554" s="210" t="s">
        <v>2336</v>
      </c>
      <c r="D554" s="210">
        <v>262133.37</v>
      </c>
      <c r="E554" s="210"/>
    </row>
    <row r="555" spans="2:5" hidden="1">
      <c r="B555" s="210" t="s">
        <v>30</v>
      </c>
      <c r="C555" s="210" t="s">
        <v>2337</v>
      </c>
      <c r="D555" s="210">
        <v>259575.77</v>
      </c>
      <c r="E555" s="210"/>
    </row>
    <row r="556" spans="2:5" hidden="1">
      <c r="B556" s="210" t="s">
        <v>30</v>
      </c>
      <c r="C556" s="210" t="s">
        <v>2337</v>
      </c>
      <c r="D556" s="210">
        <v>257951.92</v>
      </c>
      <c r="E556" s="210"/>
    </row>
    <row r="557" spans="2:5" hidden="1">
      <c r="B557" s="210" t="s">
        <v>31</v>
      </c>
      <c r="C557" s="210" t="s">
        <v>2338</v>
      </c>
      <c r="D557" s="210">
        <v>272226.38</v>
      </c>
      <c r="E557" s="210"/>
    </row>
    <row r="558" spans="2:5" hidden="1">
      <c r="B558" s="210" t="s">
        <v>32</v>
      </c>
      <c r="C558" s="210" t="s">
        <v>2339</v>
      </c>
      <c r="D558" s="210">
        <v>242639.12</v>
      </c>
      <c r="E558" s="210"/>
    </row>
    <row r="559" spans="2:5" hidden="1">
      <c r="B559" s="210" t="s">
        <v>32</v>
      </c>
      <c r="C559" s="210" t="s">
        <v>2339</v>
      </c>
      <c r="D559" s="210"/>
      <c r="E559" s="210"/>
    </row>
    <row r="560" spans="2:5" hidden="1">
      <c r="B560" s="210" t="s">
        <v>33</v>
      </c>
      <c r="C560" s="210" t="s">
        <v>2340</v>
      </c>
      <c r="D560" s="210">
        <v>242639.12</v>
      </c>
      <c r="E560" s="210"/>
    </row>
    <row r="561" spans="2:5" hidden="1">
      <c r="B561" s="210" t="s">
        <v>33</v>
      </c>
      <c r="C561" s="210" t="s">
        <v>2340</v>
      </c>
      <c r="D561" s="210">
        <v>231730.81</v>
      </c>
      <c r="E561" s="210"/>
    </row>
    <row r="562" spans="2:5" hidden="1">
      <c r="B562" s="210" t="s">
        <v>34</v>
      </c>
      <c r="C562" s="210" t="s">
        <v>2341</v>
      </c>
      <c r="D562" s="210">
        <v>256389.62</v>
      </c>
      <c r="E562" s="210"/>
    </row>
    <row r="563" spans="2:5" hidden="1">
      <c r="B563" s="210" t="s">
        <v>34</v>
      </c>
      <c r="C563" s="210" t="s">
        <v>2341</v>
      </c>
      <c r="D563" s="210">
        <v>236012.38</v>
      </c>
      <c r="E563" s="210"/>
    </row>
    <row r="564" spans="2:5" hidden="1">
      <c r="B564" s="210" t="s">
        <v>35</v>
      </c>
      <c r="C564" s="210" t="s">
        <v>2342</v>
      </c>
      <c r="D564" s="210">
        <v>256423.12</v>
      </c>
      <c r="E564" s="210"/>
    </row>
    <row r="565" spans="2:5" hidden="1">
      <c r="B565" s="210" t="s">
        <v>771</v>
      </c>
      <c r="C565" s="210" t="s">
        <v>2343</v>
      </c>
      <c r="D565" s="210">
        <v>263904.59000000003</v>
      </c>
      <c r="E565" s="210"/>
    </row>
    <row r="566" spans="2:5" hidden="1">
      <c r="B566" s="210" t="s">
        <v>784</v>
      </c>
      <c r="C566" s="210" t="s">
        <v>2344</v>
      </c>
      <c r="D566" s="210">
        <v>244672.05</v>
      </c>
      <c r="E566" s="210"/>
    </row>
    <row r="567" spans="2:5" hidden="1">
      <c r="B567" s="210" t="s">
        <v>1342</v>
      </c>
      <c r="C567" s="210" t="s">
        <v>2345</v>
      </c>
      <c r="D567" s="210">
        <v>243049.12</v>
      </c>
      <c r="E567" s="210"/>
    </row>
    <row r="568" spans="2:5" hidden="1">
      <c r="B568" s="210" t="s">
        <v>1343</v>
      </c>
      <c r="C568" s="210" t="s">
        <v>2346</v>
      </c>
      <c r="D568" s="210">
        <v>248249.12</v>
      </c>
      <c r="E568" s="210"/>
    </row>
    <row r="569" spans="2:5" hidden="1">
      <c r="B569" s="210" t="s">
        <v>1439</v>
      </c>
      <c r="C569" s="210" t="s">
        <v>2347</v>
      </c>
      <c r="D569" s="210">
        <v>273314.34000000003</v>
      </c>
      <c r="E569" s="210"/>
    </row>
    <row r="570" spans="2:5" hidden="1">
      <c r="B570" s="210" t="s">
        <v>1440</v>
      </c>
      <c r="C570" s="210" t="s">
        <v>2348</v>
      </c>
      <c r="D570" s="210">
        <v>268644.34000000003</v>
      </c>
      <c r="E570" s="210"/>
    </row>
    <row r="571" spans="2:5" hidden="1">
      <c r="B571" s="210" t="s">
        <v>1851</v>
      </c>
      <c r="C571" s="210" t="s">
        <v>2349</v>
      </c>
      <c r="D571" s="210">
        <v>245778.18</v>
      </c>
      <c r="E571" s="210"/>
    </row>
    <row r="572" spans="2:5" hidden="1">
      <c r="B572" s="210" t="s">
        <v>1968</v>
      </c>
      <c r="C572" s="210" t="s">
        <v>2350</v>
      </c>
      <c r="D572" s="210">
        <v>258703.07</v>
      </c>
      <c r="E572" s="210"/>
    </row>
    <row r="573" spans="2:5" hidden="1">
      <c r="B573" s="210" t="s">
        <v>2078</v>
      </c>
      <c r="C573" s="210" t="s">
        <v>2351</v>
      </c>
      <c r="D573" s="210">
        <v>253025.29</v>
      </c>
      <c r="E573" s="210"/>
    </row>
    <row r="574" spans="2:5" hidden="1">
      <c r="B574" s="210" t="s">
        <v>2079</v>
      </c>
      <c r="C574" s="210" t="s">
        <v>2352</v>
      </c>
      <c r="D574" s="210">
        <v>253025.29</v>
      </c>
      <c r="E574" s="210"/>
    </row>
    <row r="575" spans="2:5" hidden="1">
      <c r="B575" s="210" t="s">
        <v>36</v>
      </c>
      <c r="C575" s="210" t="s">
        <v>2353</v>
      </c>
      <c r="D575" s="210">
        <v>277970.12</v>
      </c>
      <c r="E575" s="210"/>
    </row>
    <row r="576" spans="2:5" hidden="1">
      <c r="B576" s="210" t="s">
        <v>36</v>
      </c>
      <c r="C576" s="210" t="s">
        <v>2353</v>
      </c>
      <c r="D576" s="210">
        <v>262374.81</v>
      </c>
      <c r="E576" s="210"/>
    </row>
    <row r="577" spans="2:5" hidden="1">
      <c r="B577" s="210" t="s">
        <v>37</v>
      </c>
      <c r="C577" s="210" t="s">
        <v>2354</v>
      </c>
      <c r="D577" s="210">
        <v>277936.12</v>
      </c>
      <c r="E577" s="210"/>
    </row>
    <row r="578" spans="2:5" hidden="1">
      <c r="B578" s="210" t="s">
        <v>37</v>
      </c>
      <c r="C578" s="210" t="s">
        <v>2354</v>
      </c>
      <c r="D578" s="210">
        <v>271659.24</v>
      </c>
      <c r="E578" s="210"/>
    </row>
    <row r="579" spans="2:5" hidden="1">
      <c r="B579" s="210" t="s">
        <v>777</v>
      </c>
      <c r="C579" s="210" t="s">
        <v>2355</v>
      </c>
      <c r="D579" s="210">
        <v>282467.90999999997</v>
      </c>
      <c r="E579" s="210"/>
    </row>
    <row r="580" spans="2:5" hidden="1">
      <c r="B580" s="210" t="s">
        <v>2100</v>
      </c>
      <c r="C580" s="210" t="s">
        <v>2356</v>
      </c>
      <c r="D580" s="210">
        <v>300563.71999999997</v>
      </c>
      <c r="E580" s="210"/>
    </row>
    <row r="581" spans="2:5" hidden="1">
      <c r="B581" s="210" t="s">
        <v>2100</v>
      </c>
      <c r="C581" s="210" t="s">
        <v>2356</v>
      </c>
      <c r="D581" s="210">
        <v>291074.17</v>
      </c>
      <c r="E581" s="210"/>
    </row>
    <row r="582" spans="2:5" hidden="1">
      <c r="B582" s="210" t="s">
        <v>2101</v>
      </c>
      <c r="C582" s="210" t="s">
        <v>2357</v>
      </c>
      <c r="D582" s="210">
        <v>311174.17</v>
      </c>
      <c r="E582" s="210"/>
    </row>
    <row r="583" spans="2:5" hidden="1">
      <c r="B583" s="210" t="s">
        <v>2101</v>
      </c>
      <c r="C583" s="210" t="s">
        <v>2357</v>
      </c>
      <c r="D583" s="210">
        <v>300563.71999999997</v>
      </c>
      <c r="E583" s="210"/>
    </row>
    <row r="584" spans="2:5" hidden="1">
      <c r="B584" s="210" t="s">
        <v>2098</v>
      </c>
      <c r="C584" s="210" t="s">
        <v>2358</v>
      </c>
      <c r="D584" s="210">
        <v>295409.99839999998</v>
      </c>
      <c r="E584" s="210"/>
    </row>
    <row r="585" spans="2:5" hidden="1">
      <c r="B585" s="210" t="s">
        <v>2099</v>
      </c>
      <c r="C585" s="210" t="s">
        <v>2359</v>
      </c>
      <c r="D585" s="210">
        <v>276409.99839999998</v>
      </c>
      <c r="E585" s="210"/>
    </row>
    <row r="586" spans="2:5" hidden="1">
      <c r="B586" s="210" t="s">
        <v>772</v>
      </c>
      <c r="C586" s="210" t="s">
        <v>2360</v>
      </c>
      <c r="D586" s="210">
        <v>340704.71</v>
      </c>
      <c r="E586" s="210"/>
    </row>
    <row r="587" spans="2:5" hidden="1">
      <c r="B587" s="210" t="s">
        <v>38</v>
      </c>
      <c r="C587" s="210" t="s">
        <v>2361</v>
      </c>
      <c r="D587" s="210">
        <v>329486.12</v>
      </c>
      <c r="E587" s="210"/>
    </row>
    <row r="588" spans="2:5" hidden="1">
      <c r="B588" s="210" t="s">
        <v>38</v>
      </c>
      <c r="C588" s="210" t="s">
        <v>2361</v>
      </c>
      <c r="D588" s="210">
        <v>311978.81</v>
      </c>
      <c r="E588" s="210"/>
    </row>
    <row r="589" spans="2:5" hidden="1">
      <c r="B589" s="210" t="s">
        <v>39</v>
      </c>
      <c r="C589" s="210" t="s">
        <v>2362</v>
      </c>
      <c r="D589" s="210">
        <v>313886.12</v>
      </c>
      <c r="E589" s="210"/>
    </row>
    <row r="590" spans="2:5" hidden="1">
      <c r="B590" s="210" t="s">
        <v>1323</v>
      </c>
      <c r="C590" s="210" t="s">
        <v>2363</v>
      </c>
      <c r="D590" s="210">
        <v>369096.12</v>
      </c>
      <c r="E590" s="210"/>
    </row>
    <row r="591" spans="2:5" hidden="1">
      <c r="B591" s="210" t="s">
        <v>1324</v>
      </c>
      <c r="C591" s="210" t="s">
        <v>2364</v>
      </c>
      <c r="D591" s="210">
        <v>369096.12</v>
      </c>
      <c r="E591" s="210"/>
    </row>
    <row r="592" spans="2:5" hidden="1">
      <c r="B592" s="210" t="s">
        <v>1441</v>
      </c>
      <c r="C592" s="210" t="s">
        <v>2365</v>
      </c>
      <c r="D592" s="210">
        <v>333464.34000000003</v>
      </c>
      <c r="E592" s="210"/>
    </row>
    <row r="593" spans="2:5" hidden="1">
      <c r="B593" s="210" t="s">
        <v>1442</v>
      </c>
      <c r="C593" s="210" t="s">
        <v>2366</v>
      </c>
      <c r="D593" s="210">
        <v>317864.34000000003</v>
      </c>
      <c r="E593" s="210"/>
    </row>
    <row r="594" spans="2:5" hidden="1">
      <c r="B594" s="210" t="s">
        <v>1443</v>
      </c>
      <c r="C594" s="210" t="s">
        <v>2367</v>
      </c>
      <c r="D594" s="210">
        <v>335108.53999999998</v>
      </c>
      <c r="E594" s="210"/>
    </row>
    <row r="595" spans="2:5" hidden="1">
      <c r="B595" s="210" t="s">
        <v>1444</v>
      </c>
      <c r="C595" s="210" t="s">
        <v>2368</v>
      </c>
      <c r="D595" s="210">
        <v>335020.53999999998</v>
      </c>
      <c r="E595" s="210"/>
    </row>
    <row r="596" spans="2:5" hidden="1">
      <c r="B596" s="210" t="s">
        <v>2090</v>
      </c>
      <c r="C596" s="210" t="s">
        <v>2369</v>
      </c>
      <c r="D596" s="210">
        <v>328182.63559999998</v>
      </c>
      <c r="E596" s="210"/>
    </row>
    <row r="597" spans="2:5" hidden="1">
      <c r="B597" s="210" t="s">
        <v>2091</v>
      </c>
      <c r="C597" s="210" t="s">
        <v>2370</v>
      </c>
      <c r="D597" s="210">
        <v>328171.40759999998</v>
      </c>
      <c r="E597" s="210"/>
    </row>
    <row r="598" spans="2:5" hidden="1">
      <c r="B598" s="210" t="s">
        <v>40</v>
      </c>
      <c r="C598" s="210" t="s">
        <v>2371</v>
      </c>
      <c r="D598" s="210">
        <v>28131.55</v>
      </c>
      <c r="E598" s="210"/>
    </row>
    <row r="599" spans="2:5" hidden="1">
      <c r="B599" s="210" t="s">
        <v>41</v>
      </c>
      <c r="C599" s="210" t="s">
        <v>2372</v>
      </c>
      <c r="D599" s="210">
        <v>26389.55</v>
      </c>
      <c r="E599" s="210"/>
    </row>
    <row r="600" spans="2:5" hidden="1">
      <c r="B600" s="210" t="s">
        <v>42</v>
      </c>
      <c r="C600" s="210" t="s">
        <v>2373</v>
      </c>
      <c r="D600" s="210">
        <v>29873.55</v>
      </c>
      <c r="E600" s="210"/>
    </row>
    <row r="601" spans="2:5" hidden="1">
      <c r="B601" s="210" t="s">
        <v>43</v>
      </c>
      <c r="C601" s="210" t="s">
        <v>2374</v>
      </c>
      <c r="D601" s="210">
        <v>28131.55</v>
      </c>
      <c r="E601" s="210"/>
    </row>
    <row r="602" spans="2:5" hidden="1">
      <c r="B602" s="210" t="s">
        <v>44</v>
      </c>
      <c r="C602" s="210" t="s">
        <v>2375</v>
      </c>
      <c r="D602" s="210">
        <v>26389.55</v>
      </c>
      <c r="E602" s="210"/>
    </row>
    <row r="603" spans="2:5" hidden="1">
      <c r="B603" s="210" t="s">
        <v>45</v>
      </c>
      <c r="C603" s="210" t="s">
        <v>2376</v>
      </c>
      <c r="D603" s="210">
        <v>29873.55</v>
      </c>
      <c r="E603" s="210"/>
    </row>
    <row r="604" spans="2:5" hidden="1">
      <c r="B604" s="210" t="s">
        <v>46</v>
      </c>
      <c r="C604" s="210" t="s">
        <v>2377</v>
      </c>
      <c r="D604" s="210">
        <v>28129.93</v>
      </c>
      <c r="E604" s="210"/>
    </row>
    <row r="605" spans="2:5" hidden="1">
      <c r="B605" s="210" t="s">
        <v>47</v>
      </c>
      <c r="C605" s="210" t="s">
        <v>2378</v>
      </c>
      <c r="D605" s="210">
        <v>26521.67</v>
      </c>
      <c r="E605" s="210"/>
    </row>
    <row r="606" spans="2:5" hidden="1">
      <c r="B606" s="210" t="s">
        <v>48</v>
      </c>
      <c r="C606" s="210" t="s">
        <v>2379</v>
      </c>
      <c r="D606" s="210">
        <v>29871.93</v>
      </c>
      <c r="E606" s="210"/>
    </row>
    <row r="607" spans="2:5" hidden="1">
      <c r="B607" s="210" t="s">
        <v>49</v>
      </c>
      <c r="C607" s="210" t="s">
        <v>2380</v>
      </c>
      <c r="D607" s="210">
        <v>28129.93</v>
      </c>
      <c r="E607" s="210"/>
    </row>
    <row r="608" spans="2:5" hidden="1">
      <c r="B608" s="210" t="s">
        <v>50</v>
      </c>
      <c r="C608" s="210" t="s">
        <v>2381</v>
      </c>
      <c r="D608" s="210">
        <v>26524.89</v>
      </c>
      <c r="E608" s="210"/>
    </row>
    <row r="609" spans="1:5" hidden="1">
      <c r="B609" s="210" t="s">
        <v>51</v>
      </c>
      <c r="C609" s="210" t="s">
        <v>2382</v>
      </c>
      <c r="D609" s="210">
        <v>29871.93</v>
      </c>
      <c r="E609" s="210"/>
    </row>
    <row r="610" spans="1:5" hidden="1">
      <c r="B610" s="210" t="s">
        <v>769</v>
      </c>
      <c r="C610" s="210" t="s">
        <v>2383</v>
      </c>
      <c r="D610" s="210">
        <v>32029.8891</v>
      </c>
      <c r="E610" s="210"/>
    </row>
    <row r="611" spans="1:5" hidden="1">
      <c r="B611" s="210" t="s">
        <v>1899</v>
      </c>
      <c r="C611" s="210" t="s">
        <v>2384</v>
      </c>
      <c r="D611" s="210">
        <v>32125.9</v>
      </c>
      <c r="E611" s="210">
        <v>90</v>
      </c>
    </row>
    <row r="612" spans="1:5" hidden="1">
      <c r="B612" s="210" t="s">
        <v>1840</v>
      </c>
      <c r="C612" s="210" t="s">
        <v>2385</v>
      </c>
      <c r="D612" s="210">
        <v>29927.74</v>
      </c>
      <c r="E612" s="210">
        <v>60</v>
      </c>
    </row>
    <row r="613" spans="1:5" hidden="1">
      <c r="A613" s="205"/>
      <c r="B613" s="211" t="s">
        <v>3154</v>
      </c>
      <c r="C613" s="211"/>
      <c r="D613" s="211">
        <v>27689.6168</v>
      </c>
      <c r="E613" s="206"/>
    </row>
    <row r="614" spans="1:5" hidden="1">
      <c r="B614" s="210" t="s">
        <v>1912</v>
      </c>
      <c r="C614" s="210" t="s">
        <v>2386</v>
      </c>
      <c r="D614" s="210">
        <v>31173.6168</v>
      </c>
      <c r="E614" s="210"/>
    </row>
    <row r="615" spans="1:5" hidden="1">
      <c r="B615" s="210" t="s">
        <v>1855</v>
      </c>
      <c r="C615" s="210" t="s">
        <v>2387</v>
      </c>
      <c r="D615" s="210">
        <v>31641.56</v>
      </c>
      <c r="E615" s="210">
        <v>60</v>
      </c>
    </row>
    <row r="616" spans="1:5" hidden="1">
      <c r="B616" s="210" t="s">
        <v>767</v>
      </c>
      <c r="C616" s="210" t="s">
        <v>2388</v>
      </c>
      <c r="D616" s="210">
        <v>136745.57</v>
      </c>
      <c r="E616" s="210">
        <v>60</v>
      </c>
    </row>
    <row r="617" spans="1:5" hidden="1">
      <c r="B617" s="210" t="s">
        <v>768</v>
      </c>
      <c r="C617" s="210" t="s">
        <v>2389</v>
      </c>
      <c r="D617" s="210">
        <v>135850.1</v>
      </c>
      <c r="E617" s="210">
        <v>60</v>
      </c>
    </row>
    <row r="618" spans="1:5" hidden="1">
      <c r="B618" s="210" t="s">
        <v>1919</v>
      </c>
      <c r="C618" s="210" t="s">
        <v>2390</v>
      </c>
      <c r="D618" s="210">
        <v>145943.32</v>
      </c>
      <c r="E618" s="210">
        <v>60</v>
      </c>
    </row>
    <row r="619" spans="1:5" hidden="1">
      <c r="B619" s="210" t="s">
        <v>1920</v>
      </c>
      <c r="C619" s="210" t="s">
        <v>2391</v>
      </c>
      <c r="D619" s="210">
        <v>146780.42000000001</v>
      </c>
      <c r="E619" s="210">
        <v>60</v>
      </c>
    </row>
    <row r="620" spans="1:5" hidden="1">
      <c r="B620" s="210" t="s">
        <v>1921</v>
      </c>
      <c r="C620" s="210" t="s">
        <v>2392</v>
      </c>
      <c r="D620" s="210">
        <v>136409.89000000001</v>
      </c>
      <c r="E620" s="210">
        <v>60</v>
      </c>
    </row>
    <row r="621" spans="1:5" hidden="1">
      <c r="B621" s="210" t="s">
        <v>1922</v>
      </c>
      <c r="C621" s="210" t="s">
        <v>2393</v>
      </c>
      <c r="D621" s="210">
        <v>137457.35999999999</v>
      </c>
      <c r="E621" s="210">
        <v>60</v>
      </c>
    </row>
    <row r="622" spans="1:5" hidden="1">
      <c r="B622" s="210" t="s">
        <v>1992</v>
      </c>
      <c r="C622" s="210" t="s">
        <v>2394</v>
      </c>
      <c r="D622" s="210">
        <v>135824.69</v>
      </c>
      <c r="E622" s="210">
        <v>90</v>
      </c>
    </row>
    <row r="623" spans="1:5" hidden="1">
      <c r="B623" s="210" t="s">
        <v>1993</v>
      </c>
      <c r="C623" s="210" t="s">
        <v>2395</v>
      </c>
      <c r="D623" s="210">
        <v>134859.68</v>
      </c>
      <c r="E623" s="210">
        <v>60</v>
      </c>
    </row>
    <row r="624" spans="1:5" hidden="1">
      <c r="B624" s="210" t="s">
        <v>1994</v>
      </c>
      <c r="C624" s="210" t="s">
        <v>2396</v>
      </c>
      <c r="D624" s="210">
        <v>135804.31</v>
      </c>
      <c r="E624" s="210">
        <v>60</v>
      </c>
    </row>
    <row r="625" spans="2:5" hidden="1">
      <c r="B625" s="210" t="s">
        <v>1786</v>
      </c>
      <c r="C625" s="210" t="s">
        <v>1785</v>
      </c>
      <c r="D625" s="210">
        <v>3262.34</v>
      </c>
      <c r="E625" s="210"/>
    </row>
    <row r="626" spans="2:5" hidden="1">
      <c r="B626" s="210" t="s">
        <v>1849</v>
      </c>
      <c r="C626" s="210" t="s">
        <v>2397</v>
      </c>
      <c r="D626" s="210">
        <v>260856.09</v>
      </c>
      <c r="E626" s="210">
        <v>120</v>
      </c>
    </row>
    <row r="627" spans="2:5" hidden="1">
      <c r="B627" s="210" t="s">
        <v>1962</v>
      </c>
      <c r="C627" s="210" t="s">
        <v>2398</v>
      </c>
      <c r="D627" s="210">
        <v>287776.15999999997</v>
      </c>
      <c r="E627" s="210">
        <v>60</v>
      </c>
    </row>
    <row r="628" spans="2:5" hidden="1">
      <c r="B628" s="210" t="s">
        <v>1967</v>
      </c>
      <c r="C628" s="210" t="s">
        <v>2399</v>
      </c>
      <c r="D628" s="210">
        <v>288425.82</v>
      </c>
      <c r="E628" s="210">
        <v>60</v>
      </c>
    </row>
    <row r="629" spans="2:5" hidden="1">
      <c r="B629" s="210" t="s">
        <v>1883</v>
      </c>
      <c r="C629" s="210" t="s">
        <v>2400</v>
      </c>
      <c r="D629" s="210">
        <v>475224.29</v>
      </c>
      <c r="E629" s="210">
        <v>120</v>
      </c>
    </row>
    <row r="630" spans="2:5" hidden="1">
      <c r="B630" s="210" t="s">
        <v>1981</v>
      </c>
      <c r="C630" s="210" t="s">
        <v>2401</v>
      </c>
      <c r="D630" s="210">
        <v>263336.31</v>
      </c>
      <c r="E630" s="210">
        <v>60</v>
      </c>
    </row>
    <row r="631" spans="2:5" hidden="1">
      <c r="B631" s="210" t="s">
        <v>1980</v>
      </c>
      <c r="C631" s="210" t="s">
        <v>2402</v>
      </c>
      <c r="D631" s="210">
        <v>488071.78</v>
      </c>
      <c r="E631" s="210"/>
    </row>
    <row r="632" spans="2:5" hidden="1">
      <c r="B632" s="210" t="s">
        <v>90</v>
      </c>
      <c r="C632" s="210" t="s">
        <v>2403</v>
      </c>
      <c r="D632" s="210">
        <v>193019.12</v>
      </c>
      <c r="E632" s="210"/>
    </row>
    <row r="633" spans="2:5" hidden="1">
      <c r="B633" s="210" t="s">
        <v>89</v>
      </c>
      <c r="C633" s="210" t="s">
        <v>2404</v>
      </c>
      <c r="D633" s="210">
        <v>204985.68</v>
      </c>
      <c r="E633" s="210"/>
    </row>
    <row r="634" spans="2:5" hidden="1">
      <c r="B634" s="210" t="s">
        <v>1284</v>
      </c>
      <c r="C634" s="210" t="s">
        <v>2405</v>
      </c>
      <c r="D634" s="210">
        <v>181614.24</v>
      </c>
      <c r="E634" s="210"/>
    </row>
    <row r="635" spans="2:5" hidden="1">
      <c r="B635" s="210" t="s">
        <v>1416</v>
      </c>
      <c r="C635" s="210" t="s">
        <v>2406</v>
      </c>
      <c r="D635" s="210">
        <v>193538.36</v>
      </c>
      <c r="E635" s="210"/>
    </row>
    <row r="636" spans="2:5" hidden="1">
      <c r="B636" s="210" t="s">
        <v>1928</v>
      </c>
      <c r="C636" s="210" t="s">
        <v>2407</v>
      </c>
      <c r="D636" s="210">
        <v>181935.59</v>
      </c>
      <c r="E636" s="210">
        <v>60</v>
      </c>
    </row>
    <row r="637" spans="2:5" hidden="1">
      <c r="B637" s="210" t="s">
        <v>88</v>
      </c>
      <c r="C637" s="210" t="s">
        <v>2408</v>
      </c>
      <c r="D637" s="210">
        <v>108383.37</v>
      </c>
      <c r="E637" s="210"/>
    </row>
    <row r="638" spans="2:5" hidden="1">
      <c r="B638" s="210" t="s">
        <v>57</v>
      </c>
      <c r="C638" s="210" t="s">
        <v>2409</v>
      </c>
      <c r="D638" s="210">
        <v>104530.4</v>
      </c>
      <c r="E638" s="210">
        <v>60</v>
      </c>
    </row>
    <row r="639" spans="2:5" hidden="1">
      <c r="B639" s="210" t="s">
        <v>58</v>
      </c>
      <c r="C639" s="210" t="s">
        <v>2410</v>
      </c>
      <c r="D639" s="210">
        <v>105942.7</v>
      </c>
      <c r="E639" s="210">
        <v>60</v>
      </c>
    </row>
    <row r="640" spans="2:5" hidden="1">
      <c r="B640" s="210" t="s">
        <v>60</v>
      </c>
      <c r="C640" s="210" t="s">
        <v>2411</v>
      </c>
      <c r="D640" s="210">
        <v>96666.99</v>
      </c>
      <c r="E640" s="210">
        <v>60</v>
      </c>
    </row>
    <row r="641" spans="2:5" hidden="1">
      <c r="B641" s="210" t="s">
        <v>56</v>
      </c>
      <c r="C641" s="210" t="s">
        <v>2412</v>
      </c>
      <c r="D641" s="210">
        <v>105750.56</v>
      </c>
      <c r="E641" s="210"/>
    </row>
    <row r="642" spans="2:5" hidden="1">
      <c r="B642" s="210" t="s">
        <v>59</v>
      </c>
      <c r="C642" s="210" t="s">
        <v>2413</v>
      </c>
      <c r="D642" s="210">
        <v>103687.58</v>
      </c>
      <c r="E642" s="210">
        <v>10</v>
      </c>
    </row>
    <row r="643" spans="2:5" hidden="1">
      <c r="B643" s="210" t="s">
        <v>62</v>
      </c>
      <c r="C643" s="210" t="s">
        <v>2414</v>
      </c>
      <c r="D643" s="210">
        <v>96201.65</v>
      </c>
      <c r="E643" s="210">
        <v>60</v>
      </c>
    </row>
    <row r="644" spans="2:5" hidden="1">
      <c r="B644" s="210" t="s">
        <v>61</v>
      </c>
      <c r="C644" s="210" t="s">
        <v>2415</v>
      </c>
      <c r="D644" s="210">
        <v>97485.98</v>
      </c>
      <c r="E644" s="210">
        <v>60</v>
      </c>
    </row>
    <row r="645" spans="2:5" hidden="1">
      <c r="B645" s="210" t="s">
        <v>55</v>
      </c>
      <c r="C645" s="210" t="s">
        <v>2416</v>
      </c>
      <c r="D645" s="210">
        <v>104855.55</v>
      </c>
      <c r="E645" s="210"/>
    </row>
    <row r="646" spans="2:5" hidden="1">
      <c r="B646" s="210" t="s">
        <v>63</v>
      </c>
      <c r="C646" s="210" t="s">
        <v>2417</v>
      </c>
      <c r="D646" s="210">
        <v>103744.55</v>
      </c>
      <c r="E646" s="210">
        <v>60</v>
      </c>
    </row>
    <row r="647" spans="2:5" hidden="1">
      <c r="B647" s="210" t="s">
        <v>1285</v>
      </c>
      <c r="C647" s="210" t="s">
        <v>2418</v>
      </c>
      <c r="D647" s="210">
        <v>103110.65</v>
      </c>
      <c r="E647" s="210">
        <v>60</v>
      </c>
    </row>
    <row r="648" spans="2:5" hidden="1">
      <c r="B648" s="210" t="s">
        <v>1454</v>
      </c>
      <c r="C648" s="210" t="s">
        <v>2419</v>
      </c>
      <c r="D648" s="210">
        <v>106102.74</v>
      </c>
      <c r="E648" s="210"/>
    </row>
    <row r="649" spans="2:5" hidden="1">
      <c r="B649" s="210" t="s">
        <v>1551</v>
      </c>
      <c r="C649" s="210" t="s">
        <v>2420</v>
      </c>
      <c r="D649" s="210">
        <v>98102.45</v>
      </c>
      <c r="E649" s="210">
        <v>60</v>
      </c>
    </row>
    <row r="650" spans="2:5" hidden="1">
      <c r="B650" s="210" t="s">
        <v>1548</v>
      </c>
      <c r="C650" s="210" t="s">
        <v>2421</v>
      </c>
      <c r="D650" s="210">
        <v>101959.69</v>
      </c>
      <c r="E650" s="210">
        <v>60</v>
      </c>
    </row>
    <row r="651" spans="2:5" hidden="1">
      <c r="B651" s="210" t="s">
        <v>1408</v>
      </c>
      <c r="C651" s="210" t="s">
        <v>2422</v>
      </c>
      <c r="D651" s="210">
        <v>100475.8633</v>
      </c>
      <c r="E651" s="210"/>
    </row>
    <row r="652" spans="2:5" hidden="1">
      <c r="B652" s="210" t="s">
        <v>1971</v>
      </c>
      <c r="C652" s="210" t="s">
        <v>2423</v>
      </c>
      <c r="D652" s="210">
        <v>111401.84</v>
      </c>
      <c r="E652" s="210">
        <v>60</v>
      </c>
    </row>
    <row r="653" spans="2:5" hidden="1">
      <c r="B653" s="210" t="s">
        <v>1549</v>
      </c>
      <c r="C653" s="210" t="s">
        <v>2424</v>
      </c>
      <c r="D653" s="210">
        <v>108760.5</v>
      </c>
      <c r="E653" s="210">
        <v>60</v>
      </c>
    </row>
    <row r="654" spans="2:5" hidden="1">
      <c r="B654" s="210" t="s">
        <v>1988</v>
      </c>
      <c r="C654" s="210" t="s">
        <v>2425</v>
      </c>
      <c r="D654" s="210">
        <v>102963.8919</v>
      </c>
      <c r="E654" s="210"/>
    </row>
    <row r="655" spans="2:5" hidden="1">
      <c r="B655" s="210" t="s">
        <v>1633</v>
      </c>
      <c r="C655" s="210" t="s">
        <v>2426</v>
      </c>
      <c r="D655" s="210">
        <v>107282.74</v>
      </c>
      <c r="E655" s="210">
        <v>60</v>
      </c>
    </row>
    <row r="656" spans="2:5" hidden="1">
      <c r="B656" s="210" t="s">
        <v>1547</v>
      </c>
      <c r="C656" s="210" t="s">
        <v>2427</v>
      </c>
      <c r="D656" s="210">
        <v>101915.14</v>
      </c>
      <c r="E656" s="210">
        <v>60</v>
      </c>
    </row>
    <row r="657" spans="2:5" hidden="1">
      <c r="B657" s="210" t="s">
        <v>1856</v>
      </c>
      <c r="C657" s="210" t="s">
        <v>2428</v>
      </c>
      <c r="D657" s="210">
        <v>98482.21</v>
      </c>
      <c r="E657" s="210">
        <v>60</v>
      </c>
    </row>
    <row r="658" spans="2:5" hidden="1">
      <c r="B658" s="210" t="s">
        <v>1550</v>
      </c>
      <c r="C658" s="210" t="s">
        <v>2429</v>
      </c>
      <c r="D658" s="210">
        <v>111679.78</v>
      </c>
      <c r="E658" s="210">
        <v>60</v>
      </c>
    </row>
    <row r="659" spans="2:5" hidden="1">
      <c r="B659" s="210" t="s">
        <v>1823</v>
      </c>
      <c r="C659" s="210" t="s">
        <v>2430</v>
      </c>
      <c r="D659" s="210">
        <v>111808.25</v>
      </c>
      <c r="E659" s="210">
        <v>60</v>
      </c>
    </row>
    <row r="660" spans="2:5" hidden="1">
      <c r="B660" s="210" t="s">
        <v>1586</v>
      </c>
      <c r="C660" s="210" t="s">
        <v>2431</v>
      </c>
      <c r="D660" s="210">
        <v>98094.23</v>
      </c>
      <c r="E660" s="210">
        <v>60</v>
      </c>
    </row>
    <row r="661" spans="2:5" hidden="1">
      <c r="B661" s="210" t="s">
        <v>1827</v>
      </c>
      <c r="C661" s="210" t="s">
        <v>2432</v>
      </c>
      <c r="D661" s="210">
        <v>110214.55</v>
      </c>
      <c r="E661" s="210"/>
    </row>
    <row r="662" spans="2:5" hidden="1">
      <c r="B662" s="210" t="s">
        <v>1831</v>
      </c>
      <c r="C662" s="210" t="s">
        <v>2433</v>
      </c>
      <c r="D662" s="210">
        <v>98072.59</v>
      </c>
      <c r="E662" s="210">
        <v>60</v>
      </c>
    </row>
    <row r="663" spans="2:5" hidden="1">
      <c r="B663" s="210" t="s">
        <v>1907</v>
      </c>
      <c r="C663" s="210" t="s">
        <v>2434</v>
      </c>
      <c r="D663" s="210">
        <v>107132.23</v>
      </c>
      <c r="E663" s="210"/>
    </row>
    <row r="664" spans="2:5" hidden="1">
      <c r="B664" s="210" t="s">
        <v>1918</v>
      </c>
      <c r="C664" s="210" t="s">
        <v>2435</v>
      </c>
      <c r="D664" s="210">
        <v>111481.85</v>
      </c>
      <c r="E664" s="210"/>
    </row>
    <row r="665" spans="2:5" hidden="1">
      <c r="B665" s="210" t="s">
        <v>1927</v>
      </c>
      <c r="C665" s="210" t="s">
        <v>2436</v>
      </c>
      <c r="D665" s="210">
        <v>104604.75</v>
      </c>
      <c r="E665" s="210">
        <v>60</v>
      </c>
    </row>
    <row r="666" spans="2:5" hidden="1">
      <c r="B666" s="210" t="s">
        <v>1972</v>
      </c>
      <c r="C666" s="210" t="s">
        <v>2437</v>
      </c>
      <c r="D666" s="210">
        <v>133743.22</v>
      </c>
      <c r="E666" s="210">
        <v>60</v>
      </c>
    </row>
    <row r="667" spans="2:5" hidden="1">
      <c r="B667" s="210" t="s">
        <v>1973</v>
      </c>
      <c r="C667" s="210" t="s">
        <v>2438</v>
      </c>
      <c r="D667" s="210">
        <v>131731.64079999999</v>
      </c>
      <c r="E667" s="210"/>
    </row>
    <row r="668" spans="2:5" hidden="1">
      <c r="B668" s="210" t="s">
        <v>2002</v>
      </c>
      <c r="C668" s="210" t="s">
        <v>2439</v>
      </c>
      <c r="D668" s="210">
        <v>110213.7265</v>
      </c>
      <c r="E668" s="210"/>
    </row>
    <row r="669" spans="2:5" hidden="1">
      <c r="B669" s="210" t="s">
        <v>1989</v>
      </c>
      <c r="C669" s="210" t="s">
        <v>2440</v>
      </c>
      <c r="D669" s="210">
        <v>110034.38</v>
      </c>
      <c r="E669" s="210"/>
    </row>
    <row r="670" spans="2:5" hidden="1">
      <c r="B670" s="210" t="s">
        <v>65</v>
      </c>
      <c r="C670" s="210" t="s">
        <v>2441</v>
      </c>
      <c r="D670" s="210">
        <v>150662.95000000001</v>
      </c>
      <c r="E670" s="210"/>
    </row>
    <row r="671" spans="2:5" hidden="1">
      <c r="B671" s="210" t="s">
        <v>66</v>
      </c>
      <c r="C671" s="210" t="s">
        <v>2442</v>
      </c>
      <c r="D671" s="210">
        <v>143403.45000000001</v>
      </c>
      <c r="E671" s="210">
        <v>120</v>
      </c>
    </row>
    <row r="672" spans="2:5" hidden="1">
      <c r="B672" s="210" t="s">
        <v>68</v>
      </c>
      <c r="C672" s="210" t="s">
        <v>2443</v>
      </c>
      <c r="D672" s="210">
        <v>154046.78</v>
      </c>
      <c r="E672" s="210">
        <v>60</v>
      </c>
    </row>
    <row r="673" spans="2:5" hidden="1">
      <c r="B673" s="210" t="s">
        <v>67</v>
      </c>
      <c r="C673" s="210" t="s">
        <v>2444</v>
      </c>
      <c r="D673" s="210">
        <v>166955.17000000001</v>
      </c>
      <c r="E673" s="210"/>
    </row>
    <row r="674" spans="2:5" hidden="1">
      <c r="B674" s="210" t="s">
        <v>69</v>
      </c>
      <c r="C674" s="210" t="s">
        <v>2445</v>
      </c>
      <c r="D674" s="210">
        <v>159584.26</v>
      </c>
      <c r="E674" s="210"/>
    </row>
    <row r="675" spans="2:5" hidden="1">
      <c r="B675" s="210" t="s">
        <v>70</v>
      </c>
      <c r="C675" s="210" t="s">
        <v>2446</v>
      </c>
      <c r="D675" s="210">
        <v>182232.15</v>
      </c>
      <c r="E675" s="210"/>
    </row>
    <row r="676" spans="2:5" hidden="1">
      <c r="B676" s="210" t="s">
        <v>71</v>
      </c>
      <c r="C676" s="210" t="s">
        <v>2447</v>
      </c>
      <c r="D676" s="210">
        <v>148462.76999999999</v>
      </c>
      <c r="E676" s="210">
        <v>60</v>
      </c>
    </row>
    <row r="677" spans="2:5" hidden="1">
      <c r="B677" s="210" t="s">
        <v>1555</v>
      </c>
      <c r="C677" s="210" t="s">
        <v>2448</v>
      </c>
      <c r="D677" s="210">
        <v>155100.97</v>
      </c>
      <c r="E677" s="210">
        <v>60</v>
      </c>
    </row>
    <row r="678" spans="2:5" hidden="1">
      <c r="B678" s="210" t="s">
        <v>1542</v>
      </c>
      <c r="C678" s="210" t="s">
        <v>2449</v>
      </c>
      <c r="D678" s="210">
        <v>159763.72</v>
      </c>
      <c r="E678" s="210">
        <v>120</v>
      </c>
    </row>
    <row r="679" spans="2:5" hidden="1">
      <c r="B679" s="210" t="s">
        <v>1417</v>
      </c>
      <c r="C679" s="210" t="s">
        <v>2450</v>
      </c>
      <c r="D679" s="210">
        <v>159144.73000000001</v>
      </c>
      <c r="E679" s="210"/>
    </row>
    <row r="680" spans="2:5" hidden="1">
      <c r="B680" s="210" t="s">
        <v>1546</v>
      </c>
      <c r="C680" s="210" t="s">
        <v>2451</v>
      </c>
      <c r="D680" s="210">
        <v>161300.48000000001</v>
      </c>
      <c r="E680" s="210">
        <v>60</v>
      </c>
    </row>
    <row r="681" spans="2:5" hidden="1">
      <c r="B681" s="210" t="s">
        <v>1811</v>
      </c>
      <c r="C681" s="210" t="s">
        <v>2452</v>
      </c>
      <c r="D681" s="210">
        <v>157483.99</v>
      </c>
      <c r="E681" s="210">
        <v>60</v>
      </c>
    </row>
    <row r="682" spans="2:5" hidden="1">
      <c r="B682" s="210" t="s">
        <v>1991</v>
      </c>
      <c r="C682" s="210" t="s">
        <v>2453</v>
      </c>
      <c r="D682" s="210">
        <v>153919.13</v>
      </c>
      <c r="E682" s="210">
        <v>180</v>
      </c>
    </row>
    <row r="683" spans="2:5" hidden="1">
      <c r="B683" s="210" t="s">
        <v>1974</v>
      </c>
      <c r="C683" s="210" t="s">
        <v>2454</v>
      </c>
      <c r="D683" s="210">
        <v>163680.36170000001</v>
      </c>
      <c r="E683" s="210"/>
    </row>
    <row r="684" spans="2:5" hidden="1">
      <c r="B684" s="210" t="s">
        <v>1925</v>
      </c>
      <c r="C684" s="210" t="s">
        <v>2455</v>
      </c>
      <c r="D684" s="210">
        <v>180060.9835</v>
      </c>
      <c r="E684" s="210"/>
    </row>
    <row r="685" spans="2:5" hidden="1">
      <c r="B685" s="210" t="s">
        <v>1975</v>
      </c>
      <c r="C685" s="210" t="s">
        <v>2456</v>
      </c>
      <c r="D685" s="210">
        <v>191513.45</v>
      </c>
      <c r="E685" s="210"/>
    </row>
    <row r="686" spans="2:5" hidden="1">
      <c r="B686" s="210" t="s">
        <v>787</v>
      </c>
      <c r="C686" s="210" t="s">
        <v>2457</v>
      </c>
      <c r="D686" s="210">
        <v>66860.25</v>
      </c>
      <c r="E686" s="210"/>
    </row>
    <row r="687" spans="2:5" hidden="1">
      <c r="B687" s="210" t="s">
        <v>788</v>
      </c>
      <c r="C687" s="210" t="s">
        <v>2458</v>
      </c>
      <c r="D687" s="210">
        <v>65732.95</v>
      </c>
      <c r="E687" s="210"/>
    </row>
    <row r="688" spans="2:5" hidden="1">
      <c r="B688" s="210" t="s">
        <v>1421</v>
      </c>
      <c r="C688" s="210" t="s">
        <v>2459</v>
      </c>
      <c r="D688" s="210">
        <v>70616.3</v>
      </c>
      <c r="E688" s="210"/>
    </row>
    <row r="689" spans="2:5" hidden="1">
      <c r="B689" s="210" t="s">
        <v>1414</v>
      </c>
      <c r="C689" s="210" t="s">
        <v>2460</v>
      </c>
      <c r="D689" s="210">
        <v>70574.009999999995</v>
      </c>
      <c r="E689" s="210"/>
    </row>
    <row r="690" spans="2:5" hidden="1">
      <c r="B690" s="210" t="s">
        <v>1422</v>
      </c>
      <c r="C690" s="210" t="s">
        <v>2461</v>
      </c>
      <c r="D690" s="210">
        <v>61244.55</v>
      </c>
      <c r="E690" s="210"/>
    </row>
    <row r="691" spans="2:5" hidden="1">
      <c r="B691" s="210" t="s">
        <v>1584</v>
      </c>
      <c r="C691" s="210" t="s">
        <v>2462</v>
      </c>
      <c r="D691" s="210">
        <v>72339.149999999994</v>
      </c>
      <c r="E691" s="210"/>
    </row>
    <row r="692" spans="2:5" hidden="1">
      <c r="B692" s="210" t="s">
        <v>1905</v>
      </c>
      <c r="C692" s="210" t="s">
        <v>2463</v>
      </c>
      <c r="D692" s="210">
        <v>68513.95</v>
      </c>
      <c r="E692" s="210"/>
    </row>
    <row r="693" spans="2:5" hidden="1">
      <c r="B693" s="210" t="s">
        <v>1782</v>
      </c>
      <c r="C693" s="210" t="s">
        <v>1781</v>
      </c>
      <c r="D693" s="210">
        <v>4179.6400000000003</v>
      </c>
      <c r="E693" s="210"/>
    </row>
    <row r="694" spans="2:5" hidden="1">
      <c r="B694" s="210" t="s">
        <v>1784</v>
      </c>
      <c r="C694" s="210" t="s">
        <v>1783</v>
      </c>
      <c r="D694" s="210">
        <v>1405.68</v>
      </c>
      <c r="E694" s="210"/>
    </row>
    <row r="695" spans="2:5" hidden="1">
      <c r="B695" s="210" t="s">
        <v>76</v>
      </c>
      <c r="C695" s="210" t="s">
        <v>2464</v>
      </c>
      <c r="D695" s="210">
        <v>113941.83</v>
      </c>
      <c r="E695" s="210">
        <v>60</v>
      </c>
    </row>
    <row r="696" spans="2:5" hidden="1">
      <c r="B696" s="210" t="s">
        <v>75</v>
      </c>
      <c r="C696" s="210" t="s">
        <v>2465</v>
      </c>
      <c r="D696" s="210">
        <v>153873.93</v>
      </c>
      <c r="E696" s="210"/>
    </row>
    <row r="697" spans="2:5" hidden="1">
      <c r="B697" s="210" t="s">
        <v>77</v>
      </c>
      <c r="C697" s="210" t="s">
        <v>2466</v>
      </c>
      <c r="D697" s="210">
        <v>113941.83</v>
      </c>
      <c r="E697" s="210">
        <v>60</v>
      </c>
    </row>
    <row r="698" spans="2:5" hidden="1">
      <c r="B698" s="210" t="s">
        <v>791</v>
      </c>
      <c r="C698" s="210" t="s">
        <v>2467</v>
      </c>
      <c r="D698" s="210">
        <v>134805.31</v>
      </c>
      <c r="E698" s="210"/>
    </row>
    <row r="699" spans="2:5" hidden="1">
      <c r="B699" s="210" t="s">
        <v>72</v>
      </c>
      <c r="C699" s="210" t="s">
        <v>2468</v>
      </c>
      <c r="D699" s="210">
        <v>122387.08</v>
      </c>
      <c r="E699" s="210"/>
    </row>
    <row r="700" spans="2:5" hidden="1">
      <c r="B700" s="210" t="s">
        <v>73</v>
      </c>
      <c r="C700" s="210" t="s">
        <v>2469</v>
      </c>
      <c r="D700" s="210">
        <v>121923.33</v>
      </c>
      <c r="E700" s="210"/>
    </row>
    <row r="701" spans="2:5" hidden="1">
      <c r="B701" s="210" t="s">
        <v>74</v>
      </c>
      <c r="C701" s="210" t="s">
        <v>2470</v>
      </c>
      <c r="D701" s="210">
        <v>116031.62</v>
      </c>
      <c r="E701" s="210"/>
    </row>
    <row r="702" spans="2:5" hidden="1">
      <c r="B702" s="210" t="s">
        <v>1653</v>
      </c>
      <c r="C702" s="210" t="s">
        <v>2471</v>
      </c>
      <c r="D702" s="210">
        <v>136735.1023</v>
      </c>
      <c r="E702" s="210"/>
    </row>
    <row r="703" spans="2:5" hidden="1">
      <c r="B703" s="210" t="s">
        <v>1884</v>
      </c>
      <c r="C703" s="210" t="s">
        <v>2472</v>
      </c>
      <c r="D703" s="210">
        <v>152028.37</v>
      </c>
      <c r="E703" s="210"/>
    </row>
    <row r="704" spans="2:5" hidden="1">
      <c r="B704" s="210" t="s">
        <v>1850</v>
      </c>
      <c r="C704" s="210" t="s">
        <v>2473</v>
      </c>
      <c r="D704" s="210">
        <v>137169.15</v>
      </c>
      <c r="E704" s="210"/>
    </row>
    <row r="705" spans="2:5" hidden="1">
      <c r="B705" s="210" t="s">
        <v>94</v>
      </c>
      <c r="C705" s="210" t="s">
        <v>2474</v>
      </c>
      <c r="D705" s="210">
        <v>58767.37</v>
      </c>
      <c r="E705" s="210"/>
    </row>
    <row r="706" spans="2:5" hidden="1">
      <c r="B706" s="210" t="s">
        <v>93</v>
      </c>
      <c r="C706" s="210" t="s">
        <v>2475</v>
      </c>
      <c r="D706" s="210">
        <v>58198.02</v>
      </c>
      <c r="E706" s="210"/>
    </row>
    <row r="707" spans="2:5" hidden="1">
      <c r="B707" s="210" t="s">
        <v>2004</v>
      </c>
      <c r="C707" s="210" t="s">
        <v>2476</v>
      </c>
      <c r="D707" s="210">
        <v>174282.92</v>
      </c>
      <c r="E707" s="210"/>
    </row>
    <row r="708" spans="2:5" hidden="1">
      <c r="B708" s="210" t="s">
        <v>1977</v>
      </c>
      <c r="C708" s="210" t="s">
        <v>2477</v>
      </c>
      <c r="D708" s="210">
        <v>25030.44</v>
      </c>
      <c r="E708" s="210"/>
    </row>
    <row r="709" spans="2:5" hidden="1">
      <c r="B709" s="210" t="s">
        <v>2017</v>
      </c>
      <c r="C709" s="210" t="s">
        <v>2478</v>
      </c>
      <c r="D709" s="210">
        <v>12144.21</v>
      </c>
      <c r="E709" s="210"/>
    </row>
    <row r="710" spans="2:5" hidden="1">
      <c r="B710" s="210" t="s">
        <v>1585</v>
      </c>
      <c r="C710" s="210" t="s">
        <v>2479</v>
      </c>
      <c r="D710" s="210">
        <v>238221.71</v>
      </c>
      <c r="E710" s="210"/>
    </row>
    <row r="711" spans="2:5" hidden="1">
      <c r="B711" s="210" t="s">
        <v>52</v>
      </c>
      <c r="C711" s="210" t="s">
        <v>2480</v>
      </c>
      <c r="D711" s="210">
        <v>108704.25</v>
      </c>
      <c r="E711" s="210"/>
    </row>
    <row r="712" spans="2:5" hidden="1">
      <c r="B712" s="210" t="s">
        <v>53</v>
      </c>
      <c r="C712" s="210" t="s">
        <v>2481</v>
      </c>
      <c r="D712" s="210">
        <v>113914.3</v>
      </c>
      <c r="E712" s="210">
        <v>60</v>
      </c>
    </row>
    <row r="713" spans="2:5" hidden="1">
      <c r="B713" s="210" t="s">
        <v>54</v>
      </c>
      <c r="C713" s="210" t="s">
        <v>2482</v>
      </c>
      <c r="D713" s="210">
        <v>126022.32150000001</v>
      </c>
      <c r="E713" s="210"/>
    </row>
    <row r="714" spans="2:5" hidden="1">
      <c r="B714" s="210" t="s">
        <v>774</v>
      </c>
      <c r="C714" s="210" t="s">
        <v>2483</v>
      </c>
      <c r="D714" s="210">
        <v>130018.47</v>
      </c>
      <c r="E714" s="210"/>
    </row>
    <row r="715" spans="2:5" hidden="1">
      <c r="B715" s="210" t="s">
        <v>773</v>
      </c>
      <c r="C715" s="210" t="s">
        <v>2484</v>
      </c>
      <c r="D715" s="210">
        <v>132598.1</v>
      </c>
      <c r="E715" s="210"/>
    </row>
    <row r="716" spans="2:5" hidden="1">
      <c r="B716" s="210" t="s">
        <v>782</v>
      </c>
      <c r="C716" s="210" t="s">
        <v>2485</v>
      </c>
      <c r="D716" s="210">
        <v>129629.9</v>
      </c>
      <c r="E716" s="210"/>
    </row>
    <row r="717" spans="2:5" hidden="1">
      <c r="B717" s="210" t="s">
        <v>1545</v>
      </c>
      <c r="C717" s="210" t="s">
        <v>2486</v>
      </c>
      <c r="D717" s="210">
        <v>116900.94</v>
      </c>
      <c r="E717" s="210">
        <v>120</v>
      </c>
    </row>
    <row r="718" spans="2:5" hidden="1">
      <c r="B718" s="210" t="s">
        <v>1970</v>
      </c>
      <c r="C718" s="210" t="s">
        <v>2487</v>
      </c>
      <c r="D718" s="210">
        <v>120869.6</v>
      </c>
      <c r="E718" s="210"/>
    </row>
    <row r="719" spans="2:5" hidden="1">
      <c r="B719" s="210" t="s">
        <v>1969</v>
      </c>
      <c r="C719" s="210" t="s">
        <v>2488</v>
      </c>
      <c r="D719" s="210">
        <v>124021.82520000001</v>
      </c>
      <c r="E719" s="210"/>
    </row>
    <row r="720" spans="2:5" hidden="1">
      <c r="B720" s="210" t="s">
        <v>1926</v>
      </c>
      <c r="C720" s="210" t="s">
        <v>2489</v>
      </c>
      <c r="D720" s="210">
        <v>129943.72</v>
      </c>
      <c r="E720" s="210"/>
    </row>
    <row r="721" spans="2:5" hidden="1">
      <c r="B721" s="210" t="s">
        <v>2001</v>
      </c>
      <c r="C721" s="210" t="s">
        <v>2490</v>
      </c>
      <c r="D721" s="210">
        <v>135493.48000000001</v>
      </c>
      <c r="E721" s="210"/>
    </row>
    <row r="722" spans="2:5" hidden="1">
      <c r="B722" s="210" t="s">
        <v>64</v>
      </c>
      <c r="C722" s="210" t="s">
        <v>2491</v>
      </c>
      <c r="D722" s="210">
        <v>179973.9</v>
      </c>
      <c r="E722" s="210">
        <v>120</v>
      </c>
    </row>
    <row r="723" spans="2:5" hidden="1">
      <c r="B723" s="210" t="s">
        <v>770</v>
      </c>
      <c r="C723" s="210" t="s">
        <v>2492</v>
      </c>
      <c r="D723" s="210">
        <v>175564.95</v>
      </c>
      <c r="E723" s="210">
        <v>60</v>
      </c>
    </row>
    <row r="724" spans="2:5" hidden="1">
      <c r="B724" s="210" t="s">
        <v>1556</v>
      </c>
      <c r="C724" s="210" t="s">
        <v>2493</v>
      </c>
      <c r="D724" s="210">
        <v>192273.71</v>
      </c>
      <c r="E724" s="210">
        <v>150</v>
      </c>
    </row>
    <row r="725" spans="2:5" hidden="1">
      <c r="B725" s="210" t="s">
        <v>2003</v>
      </c>
      <c r="C725" s="210" t="s">
        <v>2494</v>
      </c>
      <c r="D725" s="210">
        <v>186408.94</v>
      </c>
      <c r="E725" s="210">
        <v>60</v>
      </c>
    </row>
    <row r="726" spans="2:5" hidden="1">
      <c r="B726" s="210" t="s">
        <v>1885</v>
      </c>
      <c r="C726" s="210" t="s">
        <v>2495</v>
      </c>
      <c r="D726" s="210">
        <v>217852.16</v>
      </c>
      <c r="E726" s="210"/>
    </row>
    <row r="727" spans="2:5" hidden="1">
      <c r="B727" s="210" t="s">
        <v>2060</v>
      </c>
      <c r="C727" s="210" t="s">
        <v>2496</v>
      </c>
      <c r="D727" s="210">
        <v>227037.53219999999</v>
      </c>
      <c r="E727" s="210"/>
    </row>
    <row r="728" spans="2:5" hidden="1">
      <c r="B728" s="210" t="s">
        <v>1906</v>
      </c>
      <c r="C728" s="210" t="s">
        <v>2497</v>
      </c>
      <c r="D728" s="210">
        <v>191669.81</v>
      </c>
      <c r="E728" s="210">
        <v>150</v>
      </c>
    </row>
    <row r="729" spans="2:5" hidden="1">
      <c r="B729" s="210" t="s">
        <v>1990</v>
      </c>
      <c r="C729" s="210" t="s">
        <v>2498</v>
      </c>
      <c r="D729" s="210">
        <v>172018.36</v>
      </c>
      <c r="E729" s="210"/>
    </row>
    <row r="730" spans="2:5" hidden="1">
      <c r="B730" s="210" t="s">
        <v>92</v>
      </c>
      <c r="C730" s="210" t="s">
        <v>2499</v>
      </c>
      <c r="D730" s="210">
        <v>70480.25</v>
      </c>
      <c r="E730" s="210"/>
    </row>
    <row r="731" spans="2:5" hidden="1">
      <c r="B731" s="210" t="s">
        <v>91</v>
      </c>
      <c r="C731" s="210" t="s">
        <v>2500</v>
      </c>
      <c r="D731" s="210">
        <v>69964.509999999995</v>
      </c>
      <c r="E731" s="210"/>
    </row>
    <row r="732" spans="2:5" hidden="1">
      <c r="B732" s="210" t="s">
        <v>2104</v>
      </c>
      <c r="C732" s="210" t="s">
        <v>2501</v>
      </c>
      <c r="D732" s="210">
        <v>66342.320000000007</v>
      </c>
      <c r="E732" s="210"/>
    </row>
    <row r="733" spans="2:5" hidden="1">
      <c r="B733" s="210" t="s">
        <v>2105</v>
      </c>
      <c r="C733" s="210" t="s">
        <v>2502</v>
      </c>
      <c r="D733" s="210">
        <v>70319.899999999994</v>
      </c>
      <c r="E733" s="210"/>
    </row>
    <row r="734" spans="2:5" hidden="1">
      <c r="B734" s="210" t="s">
        <v>1415</v>
      </c>
      <c r="C734" s="210" t="s">
        <v>2503</v>
      </c>
      <c r="D734" s="210">
        <v>80493.06</v>
      </c>
      <c r="E734" s="210"/>
    </row>
    <row r="735" spans="2:5" hidden="1">
      <c r="B735" s="210" t="s">
        <v>1976</v>
      </c>
      <c r="C735" s="210" t="s">
        <v>2504</v>
      </c>
      <c r="D735" s="210">
        <v>90384.02</v>
      </c>
      <c r="E735" s="210">
        <v>60</v>
      </c>
    </row>
    <row r="736" spans="2:5" hidden="1">
      <c r="B736" s="210" t="s">
        <v>1999</v>
      </c>
      <c r="C736" s="210" t="s">
        <v>2505</v>
      </c>
      <c r="D736" s="210">
        <v>82343.56</v>
      </c>
      <c r="E736" s="210"/>
    </row>
    <row r="737" spans="2:5" hidden="1">
      <c r="B737" s="210" t="s">
        <v>1997</v>
      </c>
      <c r="C737" s="210" t="s">
        <v>2506</v>
      </c>
      <c r="D737" s="210">
        <v>93216.37</v>
      </c>
      <c r="E737" s="210">
        <v>60</v>
      </c>
    </row>
    <row r="738" spans="2:5" hidden="1">
      <c r="B738" s="210" t="s">
        <v>1998</v>
      </c>
      <c r="C738" s="210" t="s">
        <v>2507</v>
      </c>
      <c r="D738" s="210">
        <v>99700.42</v>
      </c>
      <c r="E738" s="210">
        <v>60</v>
      </c>
    </row>
    <row r="739" spans="2:5" hidden="1">
      <c r="B739" s="210" t="s">
        <v>78</v>
      </c>
      <c r="C739" s="210" t="s">
        <v>2508</v>
      </c>
      <c r="D739" s="210">
        <v>137505.20000000001</v>
      </c>
      <c r="E739" s="210"/>
    </row>
    <row r="740" spans="2:5" hidden="1">
      <c r="B740" s="210" t="s">
        <v>84</v>
      </c>
      <c r="C740" s="210" t="s">
        <v>2509</v>
      </c>
      <c r="D740" s="210">
        <v>297763.84000000003</v>
      </c>
      <c r="E740" s="210"/>
    </row>
    <row r="741" spans="2:5" hidden="1">
      <c r="B741" s="210" t="s">
        <v>79</v>
      </c>
      <c r="C741" s="210" t="s">
        <v>2510</v>
      </c>
      <c r="D741" s="210">
        <v>137505.20000000001</v>
      </c>
      <c r="E741" s="210"/>
    </row>
    <row r="742" spans="2:5" hidden="1">
      <c r="B742" s="210" t="s">
        <v>80</v>
      </c>
      <c r="C742" s="210" t="s">
        <v>2511</v>
      </c>
      <c r="D742" s="210">
        <v>137505.20000000001</v>
      </c>
      <c r="E742" s="210"/>
    </row>
    <row r="743" spans="2:5" hidden="1">
      <c r="B743" s="210" t="s">
        <v>81</v>
      </c>
      <c r="C743" s="210" t="s">
        <v>2512</v>
      </c>
      <c r="D743" s="210">
        <v>137693.85</v>
      </c>
      <c r="E743" s="210"/>
    </row>
    <row r="744" spans="2:5" hidden="1">
      <c r="B744" s="210" t="s">
        <v>82</v>
      </c>
      <c r="C744" s="210" t="s">
        <v>2513</v>
      </c>
      <c r="D744" s="210">
        <v>137693.85</v>
      </c>
      <c r="E744" s="210"/>
    </row>
    <row r="745" spans="2:5" hidden="1">
      <c r="B745" s="210" t="s">
        <v>83</v>
      </c>
      <c r="C745" s="210" t="s">
        <v>2514</v>
      </c>
      <c r="D745" s="210">
        <v>137693.85</v>
      </c>
      <c r="E745" s="210"/>
    </row>
    <row r="746" spans="2:5" hidden="1">
      <c r="B746" s="210" t="s">
        <v>85</v>
      </c>
      <c r="C746" s="210" t="s">
        <v>2515</v>
      </c>
      <c r="D746" s="210">
        <v>314559.13</v>
      </c>
      <c r="E746" s="210"/>
    </row>
    <row r="747" spans="2:5" hidden="1">
      <c r="B747" s="210" t="s">
        <v>86</v>
      </c>
      <c r="C747" s="210" t="s">
        <v>2516</v>
      </c>
      <c r="D747" s="210">
        <v>244642.88</v>
      </c>
      <c r="E747" s="210"/>
    </row>
    <row r="748" spans="2:5" hidden="1">
      <c r="B748" s="210" t="s">
        <v>87</v>
      </c>
      <c r="C748" s="210" t="s">
        <v>2517</v>
      </c>
      <c r="D748" s="210">
        <v>314532.93</v>
      </c>
      <c r="E748" s="210"/>
    </row>
    <row r="749" spans="2:5" hidden="1">
      <c r="B749" s="210" t="s">
        <v>874</v>
      </c>
      <c r="C749" s="210" t="s">
        <v>2518</v>
      </c>
      <c r="D749" s="210">
        <v>171399.04000000001</v>
      </c>
      <c r="E749" s="210"/>
    </row>
    <row r="750" spans="2:5" hidden="1">
      <c r="B750" s="210" t="s">
        <v>875</v>
      </c>
      <c r="C750" s="210" t="s">
        <v>2519</v>
      </c>
      <c r="D750" s="210">
        <v>170849.42</v>
      </c>
      <c r="E750" s="210"/>
    </row>
    <row r="751" spans="2:5" hidden="1">
      <c r="B751" s="210" t="s">
        <v>876</v>
      </c>
      <c r="C751" s="210" t="s">
        <v>2520</v>
      </c>
      <c r="D751" s="210">
        <v>177738.06</v>
      </c>
      <c r="E751" s="210"/>
    </row>
    <row r="752" spans="2:5" hidden="1">
      <c r="B752" s="210" t="s">
        <v>1563</v>
      </c>
      <c r="C752" s="210" t="s">
        <v>2521</v>
      </c>
      <c r="D752" s="210">
        <v>154605.89000000001</v>
      </c>
      <c r="E752" s="210"/>
    </row>
    <row r="753" spans="2:5" hidden="1">
      <c r="B753" s="210" t="s">
        <v>1563</v>
      </c>
      <c r="C753" s="210" t="s">
        <v>2521</v>
      </c>
      <c r="D753" s="210">
        <v>127365.92</v>
      </c>
      <c r="E753" s="210"/>
    </row>
    <row r="754" spans="2:5" hidden="1">
      <c r="B754" s="210" t="s">
        <v>1563</v>
      </c>
      <c r="C754" s="210" t="s">
        <v>2521</v>
      </c>
      <c r="D754" s="210">
        <v>110087.92</v>
      </c>
      <c r="E754" s="210"/>
    </row>
    <row r="755" spans="2:5" hidden="1">
      <c r="B755" s="210" t="s">
        <v>1563</v>
      </c>
      <c r="C755" s="210" t="s">
        <v>2521</v>
      </c>
      <c r="D755" s="210"/>
      <c r="E755" s="210"/>
    </row>
    <row r="756" spans="2:5" hidden="1">
      <c r="B756" s="210" t="s">
        <v>1563</v>
      </c>
      <c r="C756" s="210" t="s">
        <v>2521</v>
      </c>
      <c r="D756" s="210"/>
      <c r="E756" s="210"/>
    </row>
    <row r="757" spans="2:5" hidden="1">
      <c r="B757" s="210" t="s">
        <v>1563</v>
      </c>
      <c r="C757" s="210" t="s">
        <v>2521</v>
      </c>
      <c r="D757" s="210"/>
      <c r="E757" s="210"/>
    </row>
    <row r="758" spans="2:5" hidden="1">
      <c r="B758" s="210" t="s">
        <v>1563</v>
      </c>
      <c r="C758" s="210" t="s">
        <v>2521</v>
      </c>
      <c r="D758" s="210"/>
      <c r="E758" s="210"/>
    </row>
    <row r="759" spans="2:5" hidden="1">
      <c r="B759" s="210" t="s">
        <v>1564</v>
      </c>
      <c r="C759" s="210" t="s">
        <v>2522</v>
      </c>
      <c r="D759" s="210">
        <v>156494.75</v>
      </c>
      <c r="E759" s="210"/>
    </row>
    <row r="760" spans="2:5" hidden="1">
      <c r="B760" s="210" t="s">
        <v>1564</v>
      </c>
      <c r="C760" s="210" t="s">
        <v>2522</v>
      </c>
      <c r="D760" s="210">
        <v>129418.3</v>
      </c>
      <c r="E760" s="210"/>
    </row>
    <row r="761" spans="2:5" hidden="1">
      <c r="B761" s="210" t="s">
        <v>1564</v>
      </c>
      <c r="C761" s="210" t="s">
        <v>2522</v>
      </c>
      <c r="D761" s="210">
        <v>112081.74</v>
      </c>
      <c r="E761" s="210"/>
    </row>
    <row r="762" spans="2:5" hidden="1">
      <c r="B762" s="210" t="s">
        <v>1564</v>
      </c>
      <c r="C762" s="210" t="s">
        <v>2522</v>
      </c>
      <c r="D762" s="210"/>
      <c r="E762" s="210"/>
    </row>
    <row r="763" spans="2:5" hidden="1">
      <c r="B763" s="210" t="s">
        <v>1564</v>
      </c>
      <c r="C763" s="210" t="s">
        <v>2522</v>
      </c>
      <c r="D763" s="210"/>
      <c r="E763" s="210"/>
    </row>
    <row r="764" spans="2:5" hidden="1">
      <c r="B764" s="210" t="s">
        <v>1564</v>
      </c>
      <c r="C764" s="210" t="s">
        <v>2522</v>
      </c>
      <c r="D764" s="210"/>
      <c r="E764" s="210"/>
    </row>
    <row r="765" spans="2:5" hidden="1">
      <c r="B765" s="210" t="s">
        <v>1564</v>
      </c>
      <c r="C765" s="210" t="s">
        <v>2522</v>
      </c>
      <c r="D765" s="210"/>
      <c r="E765" s="210"/>
    </row>
    <row r="766" spans="2:5" hidden="1">
      <c r="B766" s="210" t="s">
        <v>1565</v>
      </c>
      <c r="C766" s="210" t="s">
        <v>2523</v>
      </c>
      <c r="D766" s="210">
        <v>154605.89000000001</v>
      </c>
      <c r="E766" s="210"/>
    </row>
    <row r="767" spans="2:5" hidden="1">
      <c r="B767" s="210" t="s">
        <v>1565</v>
      </c>
      <c r="C767" s="210" t="s">
        <v>2523</v>
      </c>
      <c r="D767" s="210">
        <v>127365.92</v>
      </c>
      <c r="E767" s="210"/>
    </row>
    <row r="768" spans="2:5" hidden="1">
      <c r="B768" s="210" t="s">
        <v>1565</v>
      </c>
      <c r="C768" s="210" t="s">
        <v>2523</v>
      </c>
      <c r="D768" s="210">
        <v>112889.98</v>
      </c>
      <c r="E768" s="210"/>
    </row>
    <row r="769" spans="2:5" hidden="1">
      <c r="B769" s="210" t="s">
        <v>1565</v>
      </c>
      <c r="C769" s="210" t="s">
        <v>2523</v>
      </c>
      <c r="D769" s="210"/>
      <c r="E769" s="210"/>
    </row>
    <row r="770" spans="2:5" hidden="1">
      <c r="B770" s="210" t="s">
        <v>1565</v>
      </c>
      <c r="C770" s="210" t="s">
        <v>2523</v>
      </c>
      <c r="D770" s="210"/>
      <c r="E770" s="210"/>
    </row>
    <row r="771" spans="2:5" hidden="1">
      <c r="B771" s="210" t="s">
        <v>1565</v>
      </c>
      <c r="C771" s="210" t="s">
        <v>2523</v>
      </c>
      <c r="D771" s="210"/>
      <c r="E771" s="210"/>
    </row>
    <row r="772" spans="2:5" hidden="1">
      <c r="B772" s="210" t="s">
        <v>1565</v>
      </c>
      <c r="C772" s="210" t="s">
        <v>2523</v>
      </c>
      <c r="D772" s="210"/>
      <c r="E772" s="210"/>
    </row>
    <row r="773" spans="2:5" hidden="1">
      <c r="B773" s="210" t="s">
        <v>1566</v>
      </c>
      <c r="C773" s="210" t="s">
        <v>2524</v>
      </c>
      <c r="D773" s="210">
        <v>156494.75</v>
      </c>
      <c r="E773" s="210"/>
    </row>
    <row r="774" spans="2:5" hidden="1">
      <c r="B774" s="210" t="s">
        <v>1566</v>
      </c>
      <c r="C774" s="210" t="s">
        <v>2524</v>
      </c>
      <c r="D774" s="210">
        <v>129699.74</v>
      </c>
      <c r="E774" s="210"/>
    </row>
    <row r="775" spans="2:5" hidden="1">
      <c r="B775" s="210" t="s">
        <v>1566</v>
      </c>
      <c r="C775" s="210" t="s">
        <v>2524</v>
      </c>
      <c r="D775" s="210">
        <v>112421.74</v>
      </c>
      <c r="E775" s="210"/>
    </row>
    <row r="776" spans="2:5" hidden="1">
      <c r="B776" s="210" t="s">
        <v>1566</v>
      </c>
      <c r="C776" s="210" t="s">
        <v>2524</v>
      </c>
      <c r="D776" s="210"/>
      <c r="E776" s="210"/>
    </row>
    <row r="777" spans="2:5" hidden="1">
      <c r="B777" s="210" t="s">
        <v>1566</v>
      </c>
      <c r="C777" s="210" t="s">
        <v>2524</v>
      </c>
      <c r="D777" s="210"/>
      <c r="E777" s="210"/>
    </row>
    <row r="778" spans="2:5" hidden="1">
      <c r="B778" s="210" t="s">
        <v>1566</v>
      </c>
      <c r="C778" s="210" t="s">
        <v>2524</v>
      </c>
      <c r="D778" s="210"/>
      <c r="E778" s="210"/>
    </row>
    <row r="779" spans="2:5" hidden="1">
      <c r="B779" s="210" t="s">
        <v>1566</v>
      </c>
      <c r="C779" s="210" t="s">
        <v>2524</v>
      </c>
      <c r="D779" s="210"/>
      <c r="E779" s="210"/>
    </row>
    <row r="780" spans="2:5" hidden="1">
      <c r="B780" s="210" t="s">
        <v>1561</v>
      </c>
      <c r="C780" s="210" t="s">
        <v>2525</v>
      </c>
      <c r="D780" s="210">
        <v>152132.54999999999</v>
      </c>
      <c r="E780" s="210"/>
    </row>
    <row r="781" spans="2:5" hidden="1">
      <c r="B781" s="210" t="s">
        <v>1561</v>
      </c>
      <c r="C781" s="210" t="s">
        <v>2525</v>
      </c>
      <c r="D781" s="210">
        <v>126111.02</v>
      </c>
      <c r="E781" s="210"/>
    </row>
    <row r="782" spans="2:5" hidden="1">
      <c r="B782" s="210" t="s">
        <v>1561</v>
      </c>
      <c r="C782" s="210" t="s">
        <v>2525</v>
      </c>
      <c r="D782" s="210">
        <v>109602.01</v>
      </c>
      <c r="E782" s="210"/>
    </row>
    <row r="783" spans="2:5" hidden="1">
      <c r="B783" s="210" t="s">
        <v>1561</v>
      </c>
      <c r="C783" s="210" t="s">
        <v>2525</v>
      </c>
      <c r="D783" s="210"/>
      <c r="E783" s="210"/>
    </row>
    <row r="784" spans="2:5" hidden="1">
      <c r="B784" s="210" t="s">
        <v>1561</v>
      </c>
      <c r="C784" s="210" t="s">
        <v>2525</v>
      </c>
      <c r="D784" s="210"/>
      <c r="E784" s="210"/>
    </row>
    <row r="785" spans="2:5" hidden="1">
      <c r="B785" s="210" t="s">
        <v>1561</v>
      </c>
      <c r="C785" s="210" t="s">
        <v>2525</v>
      </c>
      <c r="D785" s="210"/>
      <c r="E785" s="210"/>
    </row>
    <row r="786" spans="2:5" hidden="1">
      <c r="B786" s="210" t="s">
        <v>1561</v>
      </c>
      <c r="C786" s="210" t="s">
        <v>2525</v>
      </c>
      <c r="D786" s="210"/>
      <c r="E786" s="210"/>
    </row>
    <row r="787" spans="2:5" hidden="1">
      <c r="B787" s="210" t="s">
        <v>1562</v>
      </c>
      <c r="C787" s="210" t="s">
        <v>2526</v>
      </c>
      <c r="D787" s="210">
        <v>156519.75</v>
      </c>
      <c r="E787" s="210"/>
    </row>
    <row r="788" spans="2:5" hidden="1">
      <c r="B788" s="210" t="s">
        <v>1562</v>
      </c>
      <c r="C788" s="210" t="s">
        <v>2526</v>
      </c>
      <c r="D788" s="210">
        <v>129355.24</v>
      </c>
      <c r="E788" s="210"/>
    </row>
    <row r="789" spans="2:5" hidden="1">
      <c r="B789" s="210" t="s">
        <v>1562</v>
      </c>
      <c r="C789" s="210" t="s">
        <v>2526</v>
      </c>
      <c r="D789" s="210">
        <v>112077.24</v>
      </c>
      <c r="E789" s="210"/>
    </row>
    <row r="790" spans="2:5" hidden="1">
      <c r="B790" s="210" t="s">
        <v>1562</v>
      </c>
      <c r="C790" s="210" t="s">
        <v>2526</v>
      </c>
      <c r="D790" s="210"/>
      <c r="E790" s="210"/>
    </row>
    <row r="791" spans="2:5" hidden="1">
      <c r="B791" s="210" t="s">
        <v>1562</v>
      </c>
      <c r="C791" s="210" t="s">
        <v>2526</v>
      </c>
      <c r="D791" s="210"/>
      <c r="E791" s="210"/>
    </row>
    <row r="792" spans="2:5" hidden="1">
      <c r="B792" s="210" t="s">
        <v>1562</v>
      </c>
      <c r="C792" s="210" t="s">
        <v>2526</v>
      </c>
      <c r="D792" s="210"/>
      <c r="E792" s="210"/>
    </row>
    <row r="793" spans="2:5" hidden="1">
      <c r="B793" s="210" t="s">
        <v>1562</v>
      </c>
      <c r="C793" s="210" t="s">
        <v>2526</v>
      </c>
      <c r="D793" s="210"/>
      <c r="E793" s="210"/>
    </row>
    <row r="794" spans="2:5" hidden="1">
      <c r="B794" s="210" t="s">
        <v>1821</v>
      </c>
      <c r="C794" s="210" t="s">
        <v>2527</v>
      </c>
      <c r="D794" s="210">
        <v>305402.77</v>
      </c>
      <c r="E794" s="210"/>
    </row>
    <row r="795" spans="2:5" hidden="1">
      <c r="B795" s="210" t="s">
        <v>2052</v>
      </c>
      <c r="C795" s="210" t="s">
        <v>2528</v>
      </c>
      <c r="D795" s="210">
        <v>304803.65000000002</v>
      </c>
      <c r="E795" s="210"/>
    </row>
    <row r="796" spans="2:5" hidden="1">
      <c r="B796" s="210" t="s">
        <v>2053</v>
      </c>
      <c r="C796" s="210" t="s">
        <v>2529</v>
      </c>
      <c r="D796" s="210">
        <v>452317.51</v>
      </c>
      <c r="E796" s="210"/>
    </row>
    <row r="797" spans="2:5" hidden="1">
      <c r="B797" s="210" t="s">
        <v>95</v>
      </c>
      <c r="C797" s="210" t="s">
        <v>2530</v>
      </c>
      <c r="D797" s="210">
        <v>17551.7</v>
      </c>
      <c r="E797" s="210"/>
    </row>
    <row r="798" spans="2:5" hidden="1">
      <c r="B798" s="210" t="s">
        <v>97</v>
      </c>
      <c r="C798" s="210" t="s">
        <v>2531</v>
      </c>
      <c r="D798" s="210">
        <v>9048.4</v>
      </c>
      <c r="E798" s="210"/>
    </row>
    <row r="799" spans="2:5" hidden="1">
      <c r="B799" s="210" t="s">
        <v>96</v>
      </c>
      <c r="C799" s="210" t="s">
        <v>2532</v>
      </c>
      <c r="D799" s="210">
        <v>7927.49</v>
      </c>
      <c r="E799" s="210"/>
    </row>
    <row r="800" spans="2:5" hidden="1">
      <c r="B800" s="210" t="s">
        <v>2057</v>
      </c>
      <c r="C800" s="210" t="s">
        <v>2533</v>
      </c>
      <c r="D800" s="210">
        <v>106861.75999999999</v>
      </c>
      <c r="E800" s="210"/>
    </row>
    <row r="801" spans="2:5" hidden="1">
      <c r="B801" s="210" t="s">
        <v>1794</v>
      </c>
      <c r="C801" s="210" t="s">
        <v>1793</v>
      </c>
      <c r="D801" s="210">
        <v>162.80000000000001</v>
      </c>
      <c r="E801" s="210"/>
    </row>
    <row r="802" spans="2:5" hidden="1">
      <c r="B802" s="210" t="s">
        <v>1796</v>
      </c>
      <c r="C802" s="210" t="s">
        <v>1795</v>
      </c>
      <c r="D802" s="210">
        <v>32.1</v>
      </c>
      <c r="E802" s="210"/>
    </row>
    <row r="803" spans="2:5" hidden="1">
      <c r="B803" s="210" t="s">
        <v>1798</v>
      </c>
      <c r="C803" s="210" t="s">
        <v>1797</v>
      </c>
      <c r="D803" s="210">
        <v>692.25</v>
      </c>
      <c r="E803" s="210"/>
    </row>
    <row r="804" spans="2:5" hidden="1">
      <c r="B804" s="210" t="s">
        <v>1800</v>
      </c>
      <c r="C804" s="210" t="s">
        <v>1799</v>
      </c>
      <c r="D804" s="210">
        <v>1099.7</v>
      </c>
      <c r="E804" s="210"/>
    </row>
    <row r="805" spans="2:5" hidden="1">
      <c r="B805" s="210" t="s">
        <v>2007</v>
      </c>
      <c r="C805" s="210" t="s">
        <v>2534</v>
      </c>
      <c r="D805" s="210">
        <v>85587.465899999996</v>
      </c>
      <c r="E805" s="210"/>
    </row>
    <row r="806" spans="2:5" hidden="1">
      <c r="B806" s="210" t="s">
        <v>2008</v>
      </c>
      <c r="C806" s="210" t="s">
        <v>2535</v>
      </c>
      <c r="D806" s="210">
        <v>83053.359500000006</v>
      </c>
      <c r="E806" s="210"/>
    </row>
    <row r="807" spans="2:5" hidden="1">
      <c r="B807" s="210" t="s">
        <v>2009</v>
      </c>
      <c r="C807" s="210" t="s">
        <v>2536</v>
      </c>
      <c r="D807" s="210">
        <v>85587.465899999996</v>
      </c>
      <c r="E807" s="210"/>
    </row>
    <row r="808" spans="2:5" hidden="1">
      <c r="B808" s="210" t="s">
        <v>2010</v>
      </c>
      <c r="C808" s="210" t="s">
        <v>2537</v>
      </c>
      <c r="D808" s="210">
        <v>83053.359500000006</v>
      </c>
      <c r="E808" s="210"/>
    </row>
    <row r="809" spans="2:5" hidden="1">
      <c r="B809" s="210" t="s">
        <v>2011</v>
      </c>
      <c r="C809" s="210" t="s">
        <v>2538</v>
      </c>
      <c r="D809" s="210"/>
      <c r="E809" s="210"/>
    </row>
    <row r="810" spans="2:5" hidden="1">
      <c r="B810" s="210" t="s">
        <v>2012</v>
      </c>
      <c r="C810" s="210" t="s">
        <v>2539</v>
      </c>
      <c r="D810" s="210"/>
      <c r="E810" s="210"/>
    </row>
    <row r="811" spans="2:5" hidden="1">
      <c r="B811" s="210" t="s">
        <v>2013</v>
      </c>
      <c r="C811" s="210" t="s">
        <v>2540</v>
      </c>
      <c r="D811" s="210"/>
      <c r="E811" s="210"/>
    </row>
    <row r="812" spans="2:5" hidden="1">
      <c r="B812" s="210" t="s">
        <v>2014</v>
      </c>
      <c r="C812" s="210" t="s">
        <v>2541</v>
      </c>
      <c r="D812" s="210"/>
      <c r="E812" s="210"/>
    </row>
    <row r="813" spans="2:5" hidden="1">
      <c r="B813" s="210" t="s">
        <v>2015</v>
      </c>
      <c r="C813" s="210" t="s">
        <v>2542</v>
      </c>
      <c r="D813" s="210"/>
      <c r="E813" s="210"/>
    </row>
    <row r="814" spans="2:5" hidden="1">
      <c r="B814" s="210" t="s">
        <v>2016</v>
      </c>
      <c r="C814" s="210" t="s">
        <v>2543</v>
      </c>
      <c r="D814" s="210"/>
      <c r="E814" s="210"/>
    </row>
    <row r="815" spans="2:5" hidden="1">
      <c r="B815" s="210" t="s">
        <v>2544</v>
      </c>
      <c r="C815" s="210" t="s">
        <v>2545</v>
      </c>
      <c r="D815" s="210">
        <v>672.84</v>
      </c>
      <c r="E815" s="210"/>
    </row>
    <row r="816" spans="2:5" hidden="1">
      <c r="B816" s="210" t="s">
        <v>2546</v>
      </c>
      <c r="C816" s="210" t="s">
        <v>2547</v>
      </c>
      <c r="D816" s="210">
        <v>674.06</v>
      </c>
      <c r="E816" s="210"/>
    </row>
    <row r="817" spans="2:5" hidden="1">
      <c r="B817" s="210" t="s">
        <v>594</v>
      </c>
      <c r="C817" s="210" t="s">
        <v>2548</v>
      </c>
      <c r="D817" s="210">
        <v>2703.03</v>
      </c>
      <c r="E817" s="210"/>
    </row>
    <row r="818" spans="2:5" hidden="1">
      <c r="B818" s="210" t="s">
        <v>592</v>
      </c>
      <c r="C818" s="210" t="s">
        <v>247</v>
      </c>
      <c r="D818" s="210">
        <v>377.36</v>
      </c>
      <c r="E818" s="210"/>
    </row>
    <row r="819" spans="2:5" hidden="1">
      <c r="B819" s="210" t="s">
        <v>590</v>
      </c>
      <c r="C819" s="210" t="s">
        <v>245</v>
      </c>
      <c r="D819" s="210">
        <v>1769.95</v>
      </c>
      <c r="E819" s="210"/>
    </row>
    <row r="820" spans="2:5" hidden="1">
      <c r="B820" s="210" t="s">
        <v>776</v>
      </c>
      <c r="C820" s="210" t="s">
        <v>775</v>
      </c>
      <c r="D820" s="210">
        <v>2541.64</v>
      </c>
      <c r="E820" s="210"/>
    </row>
    <row r="821" spans="2:5" hidden="1">
      <c r="B821" s="210" t="s">
        <v>1544</v>
      </c>
      <c r="C821" s="210" t="s">
        <v>2549</v>
      </c>
      <c r="D821" s="210">
        <v>2483.2600000000002</v>
      </c>
      <c r="E821" s="210"/>
    </row>
    <row r="822" spans="2:5" hidden="1">
      <c r="B822" s="210" t="s">
        <v>1890</v>
      </c>
      <c r="C822" s="210" t="s">
        <v>2550</v>
      </c>
      <c r="D822" s="210">
        <v>2086.3200000000002</v>
      </c>
      <c r="E822" s="210"/>
    </row>
    <row r="823" spans="2:5" hidden="1">
      <c r="B823" s="210" t="s">
        <v>1890</v>
      </c>
      <c r="C823" s="210" t="s">
        <v>2550</v>
      </c>
      <c r="D823" s="210">
        <v>1937.73</v>
      </c>
      <c r="E823" s="210"/>
    </row>
    <row r="824" spans="2:5" hidden="1">
      <c r="B824" s="210" t="s">
        <v>1879</v>
      </c>
      <c r="C824" s="210" t="s">
        <v>2551</v>
      </c>
      <c r="D824" s="210">
        <v>2139.65</v>
      </c>
      <c r="E824" s="210"/>
    </row>
    <row r="825" spans="2:5" hidden="1">
      <c r="B825" s="210" t="s">
        <v>1879</v>
      </c>
      <c r="C825" s="210" t="s">
        <v>2551</v>
      </c>
      <c r="D825" s="210">
        <v>2086.14</v>
      </c>
      <c r="E825" s="210"/>
    </row>
    <row r="826" spans="2:5" hidden="1">
      <c r="B826" s="210" t="s">
        <v>2023</v>
      </c>
      <c r="C826" s="210" t="s">
        <v>2552</v>
      </c>
      <c r="D826" s="210">
        <v>2611.79</v>
      </c>
      <c r="E826" s="210"/>
    </row>
    <row r="827" spans="2:5" hidden="1">
      <c r="B827" s="210" t="s">
        <v>442</v>
      </c>
      <c r="C827" s="210" t="s">
        <v>120</v>
      </c>
      <c r="D827" s="210">
        <v>18.09</v>
      </c>
      <c r="E827" s="210"/>
    </row>
    <row r="828" spans="2:5" hidden="1">
      <c r="B828" s="210" t="s">
        <v>1807</v>
      </c>
      <c r="C828" s="210" t="s">
        <v>1808</v>
      </c>
      <c r="D828" s="210">
        <v>519.88</v>
      </c>
      <c r="E828" s="210"/>
    </row>
    <row r="829" spans="2:5" hidden="1">
      <c r="B829" s="210" t="s">
        <v>584</v>
      </c>
      <c r="C829" s="210" t="s">
        <v>2553</v>
      </c>
      <c r="D829" s="210">
        <v>4764.41</v>
      </c>
      <c r="E829" s="210"/>
    </row>
    <row r="830" spans="2:5" hidden="1">
      <c r="B830" s="210" t="s">
        <v>585</v>
      </c>
      <c r="C830" s="210" t="s">
        <v>241</v>
      </c>
      <c r="D830" s="210">
        <v>846.16</v>
      </c>
      <c r="E830" s="210"/>
    </row>
    <row r="831" spans="2:5" hidden="1">
      <c r="B831" s="210" t="s">
        <v>1540</v>
      </c>
      <c r="C831" s="210" t="s">
        <v>2554</v>
      </c>
      <c r="D831" s="210"/>
      <c r="E831" s="210"/>
    </row>
    <row r="832" spans="2:5" hidden="1">
      <c r="B832" s="210" t="s">
        <v>597</v>
      </c>
      <c r="C832" s="210" t="s">
        <v>253</v>
      </c>
      <c r="D832" s="210"/>
      <c r="E832" s="210"/>
    </row>
    <row r="833" spans="2:5" hidden="1">
      <c r="B833" s="210" t="s">
        <v>598</v>
      </c>
      <c r="C833" s="210" t="s">
        <v>255</v>
      </c>
      <c r="D833" s="210">
        <v>47857.17</v>
      </c>
      <c r="E833" s="210"/>
    </row>
    <row r="834" spans="2:5" hidden="1">
      <c r="B834" s="210" t="s">
        <v>599</v>
      </c>
      <c r="C834" s="210" t="s">
        <v>2555</v>
      </c>
      <c r="D834" s="210">
        <v>63566.34</v>
      </c>
      <c r="E834" s="210"/>
    </row>
    <row r="835" spans="2:5" hidden="1">
      <c r="B835" s="210" t="s">
        <v>2087</v>
      </c>
      <c r="C835" s="210" t="s">
        <v>2556</v>
      </c>
      <c r="D835" s="210">
        <v>761.77</v>
      </c>
      <c r="E835" s="210"/>
    </row>
    <row r="836" spans="2:5" hidden="1">
      <c r="B836" s="210" t="s">
        <v>2086</v>
      </c>
      <c r="C836" s="210" t="s">
        <v>2557</v>
      </c>
      <c r="D836" s="210">
        <v>809.61</v>
      </c>
      <c r="E836" s="210"/>
    </row>
    <row r="837" spans="2:5" hidden="1">
      <c r="B837" s="210" t="s">
        <v>2083</v>
      </c>
      <c r="C837" s="210" t="s">
        <v>2558</v>
      </c>
      <c r="D837" s="210">
        <v>883.27</v>
      </c>
      <c r="E837" s="210"/>
    </row>
    <row r="838" spans="2:5" hidden="1">
      <c r="B838" s="210" t="s">
        <v>2081</v>
      </c>
      <c r="C838" s="210" t="s">
        <v>2559</v>
      </c>
      <c r="D838" s="210">
        <v>1054.8599999999999</v>
      </c>
      <c r="E838" s="210"/>
    </row>
    <row r="839" spans="2:5" hidden="1">
      <c r="B839" s="210" t="s">
        <v>2080</v>
      </c>
      <c r="C839" s="210" t="s">
        <v>2560</v>
      </c>
      <c r="D839" s="210">
        <v>964.19</v>
      </c>
      <c r="E839" s="210"/>
    </row>
    <row r="840" spans="2:5" hidden="1">
      <c r="B840" s="210" t="s">
        <v>1882</v>
      </c>
      <c r="C840" s="210" t="s">
        <v>2561</v>
      </c>
      <c r="D840" s="210">
        <v>44867.37</v>
      </c>
      <c r="E840" s="210"/>
    </row>
    <row r="841" spans="2:5" hidden="1">
      <c r="B841" s="210" t="s">
        <v>1908</v>
      </c>
      <c r="C841" s="210" t="s">
        <v>2562</v>
      </c>
      <c r="D841" s="210">
        <v>21785.72</v>
      </c>
      <c r="E841" s="210"/>
    </row>
    <row r="842" spans="2:5" hidden="1">
      <c r="B842" s="210" t="s">
        <v>1910</v>
      </c>
      <c r="C842" s="210" t="s">
        <v>1911</v>
      </c>
      <c r="D842" s="210">
        <v>63331.839999999997</v>
      </c>
      <c r="E842" s="210"/>
    </row>
    <row r="843" spans="2:5" hidden="1">
      <c r="B843" s="210" t="s">
        <v>1319</v>
      </c>
      <c r="C843" s="210" t="s">
        <v>2563</v>
      </c>
      <c r="D843" s="210">
        <v>83467.34</v>
      </c>
      <c r="E843" s="210"/>
    </row>
    <row r="844" spans="2:5" hidden="1">
      <c r="B844" s="210" t="s">
        <v>669</v>
      </c>
      <c r="C844" s="210" t="s">
        <v>316</v>
      </c>
      <c r="D844" s="210">
        <v>6939.31</v>
      </c>
      <c r="E844" s="210"/>
    </row>
    <row r="845" spans="2:5" hidden="1">
      <c r="B845" s="210" t="s">
        <v>591</v>
      </c>
      <c r="C845" s="210" t="s">
        <v>246</v>
      </c>
      <c r="D845" s="210">
        <v>1902.1</v>
      </c>
      <c r="E845" s="210"/>
    </row>
    <row r="846" spans="2:5" hidden="1">
      <c r="B846" s="210" t="s">
        <v>591</v>
      </c>
      <c r="C846" s="210" t="s">
        <v>246</v>
      </c>
      <c r="D846" s="210">
        <v>1736.58</v>
      </c>
      <c r="E846" s="210"/>
    </row>
    <row r="847" spans="2:5" hidden="1">
      <c r="B847" s="210" t="s">
        <v>670</v>
      </c>
      <c r="C847" s="210" t="s">
        <v>317</v>
      </c>
      <c r="D847" s="210"/>
      <c r="E847" s="210"/>
    </row>
    <row r="848" spans="2:5" hidden="1">
      <c r="B848" s="210" t="s">
        <v>677</v>
      </c>
      <c r="C848" s="210" t="s">
        <v>324</v>
      </c>
      <c r="D848" s="210"/>
      <c r="E848" s="210"/>
    </row>
    <row r="849" spans="2:5" hidden="1">
      <c r="B849" s="210" t="s">
        <v>671</v>
      </c>
      <c r="C849" s="210" t="s">
        <v>318</v>
      </c>
      <c r="D849" s="210"/>
      <c r="E849" s="210"/>
    </row>
    <row r="850" spans="2:5" hidden="1">
      <c r="B850" s="210" t="s">
        <v>678</v>
      </c>
      <c r="C850" s="210" t="s">
        <v>325</v>
      </c>
      <c r="D850" s="210"/>
      <c r="E850" s="210"/>
    </row>
    <row r="851" spans="2:5" hidden="1">
      <c r="B851" s="210" t="s">
        <v>483</v>
      </c>
      <c r="C851" s="210" t="s">
        <v>2564</v>
      </c>
      <c r="D851" s="210">
        <v>20918.72</v>
      </c>
      <c r="E851" s="210"/>
    </row>
    <row r="852" spans="2:5" hidden="1">
      <c r="B852" s="210" t="s">
        <v>484</v>
      </c>
      <c r="C852" s="210" t="s">
        <v>2565</v>
      </c>
      <c r="D852" s="210">
        <v>32075.48</v>
      </c>
      <c r="E852" s="210"/>
    </row>
    <row r="853" spans="2:5" hidden="1">
      <c r="B853" s="210" t="s">
        <v>485</v>
      </c>
      <c r="C853" s="210" t="s">
        <v>2566</v>
      </c>
      <c r="D853" s="210">
        <v>27829.58</v>
      </c>
      <c r="E853" s="210"/>
    </row>
    <row r="854" spans="2:5" hidden="1">
      <c r="B854" s="210" t="s">
        <v>486</v>
      </c>
      <c r="C854" s="210" t="s">
        <v>2567</v>
      </c>
      <c r="D854" s="210">
        <v>21994.6</v>
      </c>
      <c r="E854" s="210"/>
    </row>
    <row r="855" spans="2:5" hidden="1">
      <c r="B855" s="210" t="s">
        <v>487</v>
      </c>
      <c r="C855" s="210" t="s">
        <v>2568</v>
      </c>
      <c r="D855" s="210">
        <v>43320.74</v>
      </c>
      <c r="E855" s="210"/>
    </row>
    <row r="856" spans="2:5" hidden="1">
      <c r="B856" s="210" t="s">
        <v>488</v>
      </c>
      <c r="C856" s="210" t="s">
        <v>2569</v>
      </c>
      <c r="D856" s="210">
        <v>36576.449999999997</v>
      </c>
      <c r="E856" s="210"/>
    </row>
    <row r="857" spans="2:5" hidden="1">
      <c r="B857" s="210" t="s">
        <v>489</v>
      </c>
      <c r="C857" s="210" t="s">
        <v>2570</v>
      </c>
      <c r="D857" s="210">
        <v>33157.06</v>
      </c>
      <c r="E857" s="210"/>
    </row>
    <row r="858" spans="2:5" hidden="1">
      <c r="B858" s="210" t="s">
        <v>490</v>
      </c>
      <c r="C858" s="210" t="s">
        <v>2571</v>
      </c>
      <c r="D858" s="210">
        <v>29608.45</v>
      </c>
      <c r="E858" s="210"/>
    </row>
    <row r="859" spans="2:5" hidden="1">
      <c r="B859" s="210" t="s">
        <v>672</v>
      </c>
      <c r="C859" s="210" t="s">
        <v>319</v>
      </c>
      <c r="D859" s="210">
        <v>29025.01</v>
      </c>
      <c r="E859" s="210"/>
    </row>
    <row r="860" spans="2:5" hidden="1">
      <c r="B860" s="210" t="s">
        <v>673</v>
      </c>
      <c r="C860" s="210" t="s">
        <v>320</v>
      </c>
      <c r="D860" s="210">
        <v>31273.09</v>
      </c>
      <c r="E860" s="210"/>
    </row>
    <row r="861" spans="2:5" hidden="1">
      <c r="B861" s="210" t="s">
        <v>674</v>
      </c>
      <c r="C861" s="210" t="s">
        <v>321</v>
      </c>
      <c r="D861" s="210">
        <v>33620.21</v>
      </c>
      <c r="E861" s="210"/>
    </row>
    <row r="862" spans="2:5" hidden="1">
      <c r="B862" s="210" t="s">
        <v>675</v>
      </c>
      <c r="C862" s="210" t="s">
        <v>322</v>
      </c>
      <c r="D862" s="210">
        <v>28925.97</v>
      </c>
      <c r="E862" s="210"/>
    </row>
    <row r="863" spans="2:5" hidden="1">
      <c r="B863" s="210" t="s">
        <v>676</v>
      </c>
      <c r="C863" s="210" t="s">
        <v>323</v>
      </c>
      <c r="D863" s="210">
        <v>33625.620000000003</v>
      </c>
      <c r="E863" s="210"/>
    </row>
    <row r="864" spans="2:5" hidden="1">
      <c r="B864" s="210" t="s">
        <v>679</v>
      </c>
      <c r="C864" s="210" t="s">
        <v>326</v>
      </c>
      <c r="D864" s="210">
        <v>35844.129999999997</v>
      </c>
      <c r="E864" s="210"/>
    </row>
    <row r="865" spans="2:5" hidden="1">
      <c r="B865" s="210" t="s">
        <v>680</v>
      </c>
      <c r="C865" s="210" t="s">
        <v>327</v>
      </c>
      <c r="D865" s="210">
        <v>36460.83</v>
      </c>
      <c r="E865" s="210"/>
    </row>
    <row r="866" spans="2:5" hidden="1">
      <c r="B866" s="210" t="s">
        <v>681</v>
      </c>
      <c r="C866" s="210" t="s">
        <v>328</v>
      </c>
      <c r="D866" s="210">
        <v>35911.64</v>
      </c>
      <c r="E866" s="210"/>
    </row>
    <row r="867" spans="2:5" hidden="1">
      <c r="B867" s="210" t="s">
        <v>682</v>
      </c>
      <c r="C867" s="210" t="s">
        <v>329</v>
      </c>
      <c r="D867" s="210">
        <v>36528.339999999997</v>
      </c>
      <c r="E867" s="210"/>
    </row>
    <row r="868" spans="2:5" hidden="1">
      <c r="B868" s="210" t="s">
        <v>683</v>
      </c>
      <c r="C868" s="210" t="s">
        <v>330</v>
      </c>
      <c r="D868" s="210">
        <v>34443.620000000003</v>
      </c>
      <c r="E868" s="210"/>
    </row>
    <row r="869" spans="2:5" hidden="1">
      <c r="B869" s="210" t="s">
        <v>684</v>
      </c>
      <c r="C869" s="210" t="s">
        <v>331</v>
      </c>
      <c r="D869" s="210">
        <v>32179.65</v>
      </c>
      <c r="E869" s="210"/>
    </row>
    <row r="870" spans="2:5" hidden="1">
      <c r="B870" s="210" t="s">
        <v>685</v>
      </c>
      <c r="C870" s="210" t="s">
        <v>332</v>
      </c>
      <c r="D870" s="210">
        <v>33743.61</v>
      </c>
      <c r="E870" s="210"/>
    </row>
    <row r="871" spans="2:5" hidden="1">
      <c r="B871" s="210" t="s">
        <v>686</v>
      </c>
      <c r="C871" s="210" t="s">
        <v>333</v>
      </c>
      <c r="D871" s="210">
        <v>36865.81</v>
      </c>
      <c r="E871" s="210"/>
    </row>
    <row r="872" spans="2:5" hidden="1">
      <c r="B872" s="210" t="s">
        <v>687</v>
      </c>
      <c r="C872" s="210" t="s">
        <v>334</v>
      </c>
      <c r="D872" s="210">
        <v>30615.69</v>
      </c>
      <c r="E872" s="210"/>
    </row>
    <row r="873" spans="2:5" hidden="1">
      <c r="B873" s="210" t="s">
        <v>688</v>
      </c>
      <c r="C873" s="210" t="s">
        <v>335</v>
      </c>
      <c r="D873" s="210">
        <v>36607.83</v>
      </c>
      <c r="E873" s="210"/>
    </row>
    <row r="874" spans="2:5" hidden="1">
      <c r="B874" s="210" t="s">
        <v>797</v>
      </c>
      <c r="C874" s="210" t="s">
        <v>2572</v>
      </c>
      <c r="D874" s="210">
        <v>22154.46</v>
      </c>
      <c r="E874" s="210"/>
    </row>
    <row r="875" spans="2:5" hidden="1">
      <c r="B875" s="210" t="s">
        <v>793</v>
      </c>
      <c r="C875" s="210" t="s">
        <v>2573</v>
      </c>
      <c r="D875" s="210">
        <v>31266.34</v>
      </c>
      <c r="E875" s="210"/>
    </row>
    <row r="876" spans="2:5" hidden="1">
      <c r="B876" s="210" t="s">
        <v>795</v>
      </c>
      <c r="C876" s="210" t="s">
        <v>2574</v>
      </c>
      <c r="D876" s="210">
        <v>30161.27</v>
      </c>
      <c r="E876" s="210"/>
    </row>
    <row r="877" spans="2:5" hidden="1">
      <c r="B877" s="210" t="s">
        <v>813</v>
      </c>
      <c r="C877" s="210" t="s">
        <v>808</v>
      </c>
      <c r="D877" s="210">
        <v>30736.09</v>
      </c>
      <c r="E877" s="210"/>
    </row>
    <row r="878" spans="2:5" hidden="1">
      <c r="B878" s="210" t="s">
        <v>814</v>
      </c>
      <c r="C878" s="210" t="s">
        <v>809</v>
      </c>
      <c r="D878" s="210">
        <v>31008.25</v>
      </c>
      <c r="E878" s="210"/>
    </row>
    <row r="879" spans="2:5" hidden="1">
      <c r="B879" s="210" t="s">
        <v>786</v>
      </c>
      <c r="C879" s="210" t="s">
        <v>785</v>
      </c>
      <c r="D879" s="210">
        <v>35914.129999999997</v>
      </c>
      <c r="E879" s="210"/>
    </row>
    <row r="880" spans="2:5" hidden="1">
      <c r="B880" s="210" t="s">
        <v>801</v>
      </c>
      <c r="C880" s="210" t="s">
        <v>800</v>
      </c>
      <c r="D880" s="210">
        <v>40445.58</v>
      </c>
      <c r="E880" s="210"/>
    </row>
    <row r="881" spans="2:5" hidden="1">
      <c r="B881" s="210" t="s">
        <v>842</v>
      </c>
      <c r="C881" s="210" t="s">
        <v>841</v>
      </c>
      <c r="D881" s="210">
        <v>34953.07</v>
      </c>
      <c r="E881" s="210"/>
    </row>
    <row r="882" spans="2:5" hidden="1">
      <c r="B882" s="210" t="s">
        <v>838</v>
      </c>
      <c r="C882" s="210" t="s">
        <v>837</v>
      </c>
      <c r="D882" s="210">
        <v>33189.74</v>
      </c>
      <c r="E882" s="210"/>
    </row>
    <row r="883" spans="2:5" hidden="1">
      <c r="B883" s="210" t="s">
        <v>840</v>
      </c>
      <c r="C883" s="210" t="s">
        <v>839</v>
      </c>
      <c r="D883" s="210">
        <v>29864.39</v>
      </c>
      <c r="E883" s="210"/>
    </row>
    <row r="884" spans="2:5" hidden="1">
      <c r="B884" s="210" t="s">
        <v>844</v>
      </c>
      <c r="C884" s="210" t="s">
        <v>843</v>
      </c>
      <c r="D884" s="210">
        <v>22004.799999999999</v>
      </c>
      <c r="E884" s="210"/>
    </row>
    <row r="885" spans="2:5" hidden="1">
      <c r="B885" s="210" t="s">
        <v>822</v>
      </c>
      <c r="C885" s="210" t="s">
        <v>818</v>
      </c>
      <c r="D885" s="210">
        <v>32075.48</v>
      </c>
      <c r="E885" s="210"/>
    </row>
    <row r="886" spans="2:5" hidden="1">
      <c r="B886" s="210" t="s">
        <v>852</v>
      </c>
      <c r="C886" s="210" t="s">
        <v>819</v>
      </c>
      <c r="D886" s="210">
        <v>28817.38</v>
      </c>
      <c r="E886" s="210"/>
    </row>
    <row r="887" spans="2:5" hidden="1">
      <c r="B887" s="210" t="s">
        <v>853</v>
      </c>
      <c r="C887" s="210" t="s">
        <v>820</v>
      </c>
      <c r="D887" s="210">
        <v>43210.54</v>
      </c>
      <c r="E887" s="210"/>
    </row>
    <row r="888" spans="2:5" hidden="1">
      <c r="B888" s="210" t="s">
        <v>854</v>
      </c>
      <c r="C888" s="210" t="s">
        <v>821</v>
      </c>
      <c r="D888" s="210">
        <v>36583.449999999997</v>
      </c>
      <c r="E888" s="210"/>
    </row>
    <row r="889" spans="2:5" hidden="1">
      <c r="B889" s="210" t="s">
        <v>779</v>
      </c>
      <c r="C889" s="210" t="s">
        <v>778</v>
      </c>
      <c r="D889" s="210">
        <v>21837.79</v>
      </c>
      <c r="E889" s="210"/>
    </row>
    <row r="890" spans="2:5" hidden="1">
      <c r="B890" s="210" t="s">
        <v>807</v>
      </c>
      <c r="C890" s="210" t="s">
        <v>806</v>
      </c>
      <c r="D890" s="210">
        <v>24583.79</v>
      </c>
      <c r="E890" s="210"/>
    </row>
    <row r="891" spans="2:5" hidden="1">
      <c r="B891" s="210" t="s">
        <v>815</v>
      </c>
      <c r="C891" s="210" t="s">
        <v>810</v>
      </c>
      <c r="D891" s="210">
        <v>34111.699999999997</v>
      </c>
      <c r="E891" s="210"/>
    </row>
    <row r="892" spans="2:5" hidden="1">
      <c r="B892" s="210" t="s">
        <v>816</v>
      </c>
      <c r="C892" s="210" t="s">
        <v>811</v>
      </c>
      <c r="D892" s="210">
        <v>31328.09</v>
      </c>
      <c r="E892" s="210"/>
    </row>
    <row r="893" spans="2:5" hidden="1">
      <c r="B893" s="210" t="s">
        <v>817</v>
      </c>
      <c r="C893" s="210" t="s">
        <v>812</v>
      </c>
      <c r="D893" s="210">
        <v>32016.41</v>
      </c>
      <c r="E893" s="210"/>
    </row>
    <row r="894" spans="2:5" hidden="1">
      <c r="B894" s="210" t="s">
        <v>1583</v>
      </c>
      <c r="C894" s="210" t="s">
        <v>2575</v>
      </c>
      <c r="D894" s="210">
        <v>53524.32</v>
      </c>
      <c r="E894" s="210"/>
    </row>
    <row r="895" spans="2:5" hidden="1">
      <c r="B895" s="210" t="s">
        <v>1860</v>
      </c>
      <c r="C895" s="210" t="s">
        <v>1861</v>
      </c>
      <c r="D895" s="210">
        <v>5382.79</v>
      </c>
      <c r="E895" s="210"/>
    </row>
    <row r="896" spans="2:5" hidden="1">
      <c r="B896" s="210" t="s">
        <v>1845</v>
      </c>
      <c r="C896" s="210" t="s">
        <v>1846</v>
      </c>
      <c r="D896" s="210">
        <v>41005.32</v>
      </c>
      <c r="E896" s="210"/>
    </row>
    <row r="897" spans="2:5" hidden="1">
      <c r="B897" s="210" t="s">
        <v>1845</v>
      </c>
      <c r="C897" s="210" t="s">
        <v>1846</v>
      </c>
      <c r="D897" s="210">
        <v>32030.6</v>
      </c>
      <c r="E897" s="210"/>
    </row>
    <row r="898" spans="2:5" hidden="1">
      <c r="B898" s="210" t="s">
        <v>1636</v>
      </c>
      <c r="C898" s="210" t="s">
        <v>1637</v>
      </c>
      <c r="D898" s="210">
        <v>52450.99</v>
      </c>
      <c r="E898" s="210"/>
    </row>
    <row r="899" spans="2:5" hidden="1">
      <c r="B899" s="210" t="s">
        <v>1636</v>
      </c>
      <c r="C899" s="210" t="s">
        <v>1637</v>
      </c>
      <c r="D899" s="210">
        <v>41340.559999999998</v>
      </c>
      <c r="E899" s="210"/>
    </row>
    <row r="900" spans="2:5" hidden="1">
      <c r="B900" s="210" t="s">
        <v>1836</v>
      </c>
      <c r="C900" s="210" t="s">
        <v>1837</v>
      </c>
      <c r="D900" s="210">
        <v>36773.72</v>
      </c>
      <c r="E900" s="210"/>
    </row>
    <row r="901" spans="2:5" hidden="1">
      <c r="B901" s="210" t="s">
        <v>1942</v>
      </c>
      <c r="C901" s="210" t="s">
        <v>1945</v>
      </c>
      <c r="D901" s="210">
        <v>30014.080000000002</v>
      </c>
      <c r="E901" s="210"/>
    </row>
    <row r="902" spans="2:5" hidden="1">
      <c r="B902" s="210" t="s">
        <v>1943</v>
      </c>
      <c r="C902" s="210" t="s">
        <v>1944</v>
      </c>
      <c r="D902" s="210">
        <v>24009.85</v>
      </c>
      <c r="E902" s="210"/>
    </row>
    <row r="903" spans="2:5" hidden="1">
      <c r="B903" s="210" t="s">
        <v>1946</v>
      </c>
      <c r="C903" s="210" t="s">
        <v>1947</v>
      </c>
      <c r="D903" s="210"/>
      <c r="E903" s="210"/>
    </row>
    <row r="904" spans="2:5" hidden="1">
      <c r="B904" s="210" t="s">
        <v>2021</v>
      </c>
      <c r="C904" s="210" t="s">
        <v>2576</v>
      </c>
      <c r="D904" s="210">
        <v>18004.39</v>
      </c>
      <c r="E904" s="210"/>
    </row>
    <row r="905" spans="2:5" hidden="1">
      <c r="B905" s="210" t="s">
        <v>2021</v>
      </c>
      <c r="C905" s="210" t="s">
        <v>2576</v>
      </c>
      <c r="D905" s="210">
        <v>17086.45</v>
      </c>
      <c r="E905" s="210"/>
    </row>
    <row r="906" spans="2:5" hidden="1">
      <c r="B906" s="210" t="s">
        <v>2021</v>
      </c>
      <c r="C906" s="210" t="s">
        <v>2576</v>
      </c>
      <c r="D906" s="210">
        <v>14734.1</v>
      </c>
      <c r="E906" s="210"/>
    </row>
    <row r="907" spans="2:5" hidden="1">
      <c r="B907" s="210" t="s">
        <v>2043</v>
      </c>
      <c r="C907" s="210" t="s">
        <v>2577</v>
      </c>
      <c r="D907" s="210">
        <v>1244.76</v>
      </c>
      <c r="E907" s="210"/>
    </row>
    <row r="908" spans="2:5" hidden="1">
      <c r="B908" s="210" t="s">
        <v>1805</v>
      </c>
      <c r="C908" s="210" t="s">
        <v>1806</v>
      </c>
      <c r="D908" s="210">
        <v>856.92</v>
      </c>
      <c r="E908" s="210"/>
    </row>
    <row r="909" spans="2:5" hidden="1">
      <c r="B909" s="210" t="s">
        <v>504</v>
      </c>
      <c r="C909" s="210" t="s">
        <v>1929</v>
      </c>
      <c r="D909" s="210">
        <v>17429.009999999998</v>
      </c>
      <c r="E909" s="210"/>
    </row>
    <row r="910" spans="2:5" hidden="1">
      <c r="B910" s="210" t="s">
        <v>759</v>
      </c>
      <c r="C910" s="210" t="s">
        <v>2578</v>
      </c>
      <c r="D910" s="210">
        <v>1441.03</v>
      </c>
      <c r="E910" s="210"/>
    </row>
    <row r="911" spans="2:5" hidden="1">
      <c r="B911" s="210" t="s">
        <v>760</v>
      </c>
      <c r="C911" s="210" t="s">
        <v>2579</v>
      </c>
      <c r="D911" s="210">
        <v>2206.7600000000002</v>
      </c>
      <c r="E911" s="210"/>
    </row>
    <row r="912" spans="2:5" hidden="1">
      <c r="B912" s="210" t="s">
        <v>849</v>
      </c>
      <c r="C912" s="210" t="s">
        <v>2580</v>
      </c>
      <c r="D912" s="210">
        <v>853.01</v>
      </c>
      <c r="E912" s="210"/>
    </row>
    <row r="913" spans="2:5" hidden="1">
      <c r="B913" s="210" t="s">
        <v>799</v>
      </c>
      <c r="C913" s="210" t="s">
        <v>2581</v>
      </c>
      <c r="D913" s="210">
        <v>63356.73</v>
      </c>
      <c r="E913" s="210"/>
    </row>
    <row r="914" spans="2:5" hidden="1">
      <c r="B914" s="210" t="s">
        <v>1641</v>
      </c>
      <c r="C914" s="210" t="s">
        <v>2582</v>
      </c>
      <c r="D914" s="210">
        <v>3986.81</v>
      </c>
      <c r="E914" s="210"/>
    </row>
    <row r="915" spans="2:5" hidden="1">
      <c r="B915" s="210" t="s">
        <v>1641</v>
      </c>
      <c r="C915" s="210" t="s">
        <v>2582</v>
      </c>
      <c r="D915" s="210"/>
      <c r="E915" s="210"/>
    </row>
    <row r="916" spans="2:5" hidden="1">
      <c r="B916" s="210" t="s">
        <v>1407</v>
      </c>
      <c r="C916" s="210" t="s">
        <v>2583</v>
      </c>
      <c r="D916" s="210">
        <v>61642.879999999997</v>
      </c>
      <c r="E916" s="210"/>
    </row>
    <row r="917" spans="2:5" hidden="1">
      <c r="B917" s="210" t="s">
        <v>1898</v>
      </c>
      <c r="C917" s="210" t="s">
        <v>2584</v>
      </c>
      <c r="D917" s="210">
        <v>276.17</v>
      </c>
      <c r="E917" s="210"/>
    </row>
    <row r="918" spans="2:5" hidden="1">
      <c r="B918" s="210" t="s">
        <v>1898</v>
      </c>
      <c r="C918" s="210" t="s">
        <v>2584</v>
      </c>
      <c r="D918" s="210">
        <v>269.95</v>
      </c>
      <c r="E918" s="210"/>
    </row>
    <row r="919" spans="2:5" hidden="1">
      <c r="B919" s="210" t="s">
        <v>1898</v>
      </c>
      <c r="C919" s="210" t="s">
        <v>2584</v>
      </c>
      <c r="D919" s="210">
        <v>228.44</v>
      </c>
      <c r="E919" s="210"/>
    </row>
    <row r="920" spans="2:5" hidden="1">
      <c r="B920" s="210" t="s">
        <v>1898</v>
      </c>
      <c r="C920" s="210" t="s">
        <v>2584</v>
      </c>
      <c r="D920" s="210"/>
      <c r="E920" s="210"/>
    </row>
    <row r="921" spans="2:5" hidden="1">
      <c r="B921" s="210" t="s">
        <v>496</v>
      </c>
      <c r="C921" s="210" t="s">
        <v>2585</v>
      </c>
      <c r="D921" s="210">
        <v>843.96</v>
      </c>
      <c r="E921" s="210"/>
    </row>
    <row r="922" spans="2:5" hidden="1">
      <c r="B922" s="210" t="s">
        <v>497</v>
      </c>
      <c r="C922" s="210" t="s">
        <v>2586</v>
      </c>
      <c r="D922" s="210">
        <v>3123.57</v>
      </c>
      <c r="E922" s="210"/>
    </row>
    <row r="923" spans="2:5" hidden="1">
      <c r="B923" s="210" t="s">
        <v>1318</v>
      </c>
      <c r="C923" s="210" t="s">
        <v>2587</v>
      </c>
      <c r="D923" s="210">
        <v>587235.42000000004</v>
      </c>
      <c r="E923" s="210"/>
    </row>
    <row r="924" spans="2:5" hidden="1">
      <c r="B924" s="210" t="s">
        <v>1859</v>
      </c>
      <c r="C924" s="210" t="s">
        <v>2588</v>
      </c>
      <c r="D924" s="210">
        <v>814003.58</v>
      </c>
      <c r="E924" s="210">
        <v>41150</v>
      </c>
    </row>
    <row r="925" spans="2:5" hidden="1">
      <c r="B925" s="210" t="s">
        <v>1915</v>
      </c>
      <c r="C925" s="210" t="s">
        <v>2589</v>
      </c>
      <c r="D925" s="210">
        <v>256455.09</v>
      </c>
      <c r="E925" s="210"/>
    </row>
    <row r="926" spans="2:5" hidden="1">
      <c r="B926" s="210" t="s">
        <v>1913</v>
      </c>
      <c r="C926" s="210" t="s">
        <v>1914</v>
      </c>
      <c r="D926" s="210">
        <v>24340.39</v>
      </c>
      <c r="E926" s="210"/>
    </row>
    <row r="927" spans="2:5">
      <c r="B927" s="210" t="s">
        <v>789</v>
      </c>
      <c r="C927" s="210" t="s">
        <v>2590</v>
      </c>
      <c r="D927" s="210">
        <v>348.96</v>
      </c>
      <c r="E927" s="210"/>
    </row>
    <row r="928" spans="2:5" hidden="1">
      <c r="B928" s="210" t="s">
        <v>421</v>
      </c>
      <c r="C928" s="210" t="s">
        <v>2591</v>
      </c>
      <c r="D928" s="210">
        <v>114.86</v>
      </c>
      <c r="E928" s="210"/>
    </row>
    <row r="929" spans="2:5" hidden="1">
      <c r="B929" s="210" t="s">
        <v>440</v>
      </c>
      <c r="C929" s="210" t="s">
        <v>2592</v>
      </c>
      <c r="D929" s="210">
        <v>53.2</v>
      </c>
      <c r="E929" s="210"/>
    </row>
    <row r="930" spans="2:5" hidden="1">
      <c r="B930" s="210" t="s">
        <v>438</v>
      </c>
      <c r="C930" s="210" t="s">
        <v>116</v>
      </c>
      <c r="D930" s="210">
        <v>225.01</v>
      </c>
      <c r="E930" s="210"/>
    </row>
    <row r="931" spans="2:5" hidden="1">
      <c r="B931" s="210" t="s">
        <v>697</v>
      </c>
      <c r="C931" s="210" t="s">
        <v>2593</v>
      </c>
      <c r="D931" s="210">
        <v>338.79</v>
      </c>
      <c r="E931" s="210"/>
    </row>
    <row r="932" spans="2:5" hidden="1">
      <c r="B932" s="210" t="s">
        <v>695</v>
      </c>
      <c r="C932" s="210" t="s">
        <v>2594</v>
      </c>
      <c r="D932" s="210">
        <v>109.99</v>
      </c>
      <c r="E932" s="210"/>
    </row>
    <row r="933" spans="2:5" hidden="1">
      <c r="B933" s="210" t="s">
        <v>696</v>
      </c>
      <c r="C933" s="210" t="s">
        <v>2595</v>
      </c>
      <c r="D933" s="210">
        <v>127.17</v>
      </c>
      <c r="E933" s="210"/>
    </row>
    <row r="934" spans="2:5" hidden="1">
      <c r="B934" s="210" t="s">
        <v>439</v>
      </c>
      <c r="C934" s="210" t="s">
        <v>117</v>
      </c>
      <c r="D934" s="210">
        <v>87.17</v>
      </c>
      <c r="E934" s="210"/>
    </row>
    <row r="935" spans="2:5" hidden="1">
      <c r="B935" s="210" t="s">
        <v>705</v>
      </c>
      <c r="C935" s="210" t="s">
        <v>353</v>
      </c>
      <c r="D935" s="210">
        <v>299.29000000000002</v>
      </c>
      <c r="E935" s="210"/>
    </row>
    <row r="936" spans="2:5" hidden="1">
      <c r="B936" s="210" t="s">
        <v>667</v>
      </c>
      <c r="C936" s="210" t="s">
        <v>2596</v>
      </c>
      <c r="D936" s="210">
        <v>1239.6099999999999</v>
      </c>
      <c r="E936" s="210"/>
    </row>
    <row r="937" spans="2:5" hidden="1">
      <c r="B937" s="210" t="s">
        <v>668</v>
      </c>
      <c r="C937" s="210" t="s">
        <v>2597</v>
      </c>
      <c r="D937" s="210">
        <v>1239.6099999999999</v>
      </c>
      <c r="E937" s="210"/>
    </row>
    <row r="938" spans="2:5" hidden="1">
      <c r="B938" s="210" t="s">
        <v>1877</v>
      </c>
      <c r="C938" s="210" t="s">
        <v>1878</v>
      </c>
      <c r="D938" s="210">
        <v>1375.08</v>
      </c>
      <c r="E938" s="210"/>
    </row>
    <row r="939" spans="2:5" hidden="1">
      <c r="B939" s="210" t="s">
        <v>2045</v>
      </c>
      <c r="C939" s="210" t="s">
        <v>2598</v>
      </c>
      <c r="D939" s="210">
        <v>488.29</v>
      </c>
      <c r="E939" s="210"/>
    </row>
    <row r="940" spans="2:5" hidden="1">
      <c r="B940" s="210" t="s">
        <v>1554</v>
      </c>
      <c r="C940" s="210" t="s">
        <v>1553</v>
      </c>
      <c r="D940" s="210">
        <v>1150.8699999999999</v>
      </c>
      <c r="E940" s="210"/>
    </row>
    <row r="941" spans="2:5" hidden="1">
      <c r="B941" s="210" t="s">
        <v>1801</v>
      </c>
      <c r="C941" s="210" t="s">
        <v>1802</v>
      </c>
      <c r="D941" s="210">
        <v>1389.46</v>
      </c>
      <c r="E941" s="210"/>
    </row>
    <row r="942" spans="2:5" hidden="1">
      <c r="B942" s="210" t="s">
        <v>1825</v>
      </c>
      <c r="C942" s="210" t="s">
        <v>1826</v>
      </c>
      <c r="D942" s="210"/>
      <c r="E942" s="210"/>
    </row>
    <row r="943" spans="2:5" hidden="1">
      <c r="B943" s="210" t="s">
        <v>2093</v>
      </c>
      <c r="C943" s="210" t="s">
        <v>2599</v>
      </c>
      <c r="D943" s="210">
        <v>399.77</v>
      </c>
      <c r="E943" s="210"/>
    </row>
    <row r="944" spans="2:5" hidden="1">
      <c r="B944" s="210" t="s">
        <v>2039</v>
      </c>
      <c r="C944" s="210" t="s">
        <v>2600</v>
      </c>
      <c r="D944" s="210">
        <v>1867.26</v>
      </c>
      <c r="E944" s="210"/>
    </row>
    <row r="945" spans="2:5" hidden="1">
      <c r="B945" s="210" t="s">
        <v>2049</v>
      </c>
      <c r="C945" s="210" t="s">
        <v>2601</v>
      </c>
      <c r="D945" s="210">
        <v>1558.42</v>
      </c>
      <c r="E945" s="210"/>
    </row>
    <row r="946" spans="2:5" hidden="1">
      <c r="B946" s="210" t="s">
        <v>2047</v>
      </c>
      <c r="C946" s="210" t="s">
        <v>2602</v>
      </c>
      <c r="D946" s="210">
        <v>608.71</v>
      </c>
      <c r="E946" s="210"/>
    </row>
    <row r="947" spans="2:5" hidden="1">
      <c r="B947" s="210" t="s">
        <v>725</v>
      </c>
      <c r="C947" s="210" t="s">
        <v>2603</v>
      </c>
      <c r="D947" s="210">
        <v>28.01</v>
      </c>
      <c r="E947" s="210"/>
    </row>
    <row r="948" spans="2:5" hidden="1">
      <c r="B948" s="210" t="s">
        <v>2604</v>
      </c>
      <c r="C948" s="210" t="s">
        <v>2605</v>
      </c>
      <c r="D948" s="210">
        <v>49.91</v>
      </c>
      <c r="E948" s="210"/>
    </row>
    <row r="949" spans="2:5" hidden="1">
      <c r="B949" s="210" t="s">
        <v>2606</v>
      </c>
      <c r="C949" s="210" t="s">
        <v>2607</v>
      </c>
      <c r="D949" s="210"/>
      <c r="E949" s="210"/>
    </row>
    <row r="950" spans="2:5" hidden="1">
      <c r="B950" s="210" t="s">
        <v>2608</v>
      </c>
      <c r="C950" s="210" t="s">
        <v>2609</v>
      </c>
      <c r="D950" s="210">
        <v>9.4</v>
      </c>
      <c r="E950" s="210"/>
    </row>
    <row r="951" spans="2:5" hidden="1">
      <c r="B951" s="210" t="s">
        <v>709</v>
      </c>
      <c r="C951" s="210" t="s">
        <v>2610</v>
      </c>
      <c r="D951" s="210">
        <v>44.23</v>
      </c>
      <c r="E951" s="210"/>
    </row>
    <row r="952" spans="2:5" hidden="1">
      <c r="B952" s="210" t="s">
        <v>710</v>
      </c>
      <c r="C952" s="210" t="s">
        <v>2611</v>
      </c>
      <c r="D952" s="210"/>
      <c r="E952" s="210"/>
    </row>
    <row r="953" spans="2:5" hidden="1">
      <c r="B953" s="210" t="s">
        <v>711</v>
      </c>
      <c r="C953" s="210" t="s">
        <v>360</v>
      </c>
      <c r="D953" s="210">
        <v>117.25</v>
      </c>
      <c r="E953" s="210"/>
    </row>
    <row r="954" spans="2:5" hidden="1">
      <c r="B954" s="210" t="s">
        <v>723</v>
      </c>
      <c r="C954" s="210" t="s">
        <v>2612</v>
      </c>
      <c r="D954" s="210">
        <v>45.33</v>
      </c>
      <c r="E954" s="210"/>
    </row>
    <row r="955" spans="2:5" hidden="1">
      <c r="B955" s="210" t="s">
        <v>2613</v>
      </c>
      <c r="C955" s="210" t="s">
        <v>2614</v>
      </c>
      <c r="D955" s="210">
        <v>32.83</v>
      </c>
      <c r="E955" s="210"/>
    </row>
    <row r="956" spans="2:5" hidden="1">
      <c r="B956" s="210" t="s">
        <v>715</v>
      </c>
      <c r="C956" s="210" t="s">
        <v>2615</v>
      </c>
      <c r="D956" s="210">
        <v>116.29</v>
      </c>
      <c r="E956" s="210"/>
    </row>
    <row r="957" spans="2:5" hidden="1">
      <c r="B957" s="210" t="s">
        <v>712</v>
      </c>
      <c r="C957" s="210" t="s">
        <v>361</v>
      </c>
      <c r="D957" s="210">
        <v>116.38</v>
      </c>
      <c r="E957" s="210"/>
    </row>
    <row r="958" spans="2:5" hidden="1">
      <c r="B958" s="210" t="s">
        <v>716</v>
      </c>
      <c r="C958" s="210" t="s">
        <v>2616</v>
      </c>
      <c r="D958" s="210">
        <v>117.57</v>
      </c>
      <c r="E958" s="210"/>
    </row>
    <row r="959" spans="2:5" hidden="1">
      <c r="B959" s="210" t="s">
        <v>717</v>
      </c>
      <c r="C959" s="210" t="s">
        <v>2617</v>
      </c>
      <c r="D959" s="210"/>
      <c r="E959" s="210"/>
    </row>
    <row r="960" spans="2:5" hidden="1">
      <c r="B960" s="210" t="s">
        <v>719</v>
      </c>
      <c r="C960" s="210" t="s">
        <v>2618</v>
      </c>
      <c r="D960" s="210">
        <v>14.33</v>
      </c>
      <c r="E960" s="210"/>
    </row>
    <row r="961" spans="2:5" hidden="1">
      <c r="B961" s="210" t="s">
        <v>713</v>
      </c>
      <c r="C961" s="210" t="s">
        <v>362</v>
      </c>
      <c r="D961" s="210">
        <v>112.72</v>
      </c>
      <c r="E961" s="210"/>
    </row>
    <row r="962" spans="2:5" hidden="1">
      <c r="B962" s="210" t="s">
        <v>720</v>
      </c>
      <c r="C962" s="210" t="s">
        <v>371</v>
      </c>
      <c r="D962" s="210">
        <v>15.62</v>
      </c>
      <c r="E962" s="210"/>
    </row>
    <row r="963" spans="2:5" hidden="1">
      <c r="B963" s="210" t="s">
        <v>721</v>
      </c>
      <c r="C963" s="210" t="s">
        <v>372</v>
      </c>
      <c r="D963" s="210">
        <v>129.01</v>
      </c>
      <c r="E963" s="210"/>
    </row>
    <row r="964" spans="2:5" hidden="1">
      <c r="B964" s="210" t="s">
        <v>722</v>
      </c>
      <c r="C964" s="210" t="s">
        <v>373</v>
      </c>
      <c r="D964" s="210"/>
      <c r="E964" s="210"/>
    </row>
    <row r="965" spans="2:5" hidden="1">
      <c r="B965" s="210" t="s">
        <v>718</v>
      </c>
      <c r="C965" s="210" t="s">
        <v>369</v>
      </c>
      <c r="D965" s="210"/>
      <c r="E965" s="210"/>
    </row>
    <row r="966" spans="2:5" hidden="1">
      <c r="B966" s="210" t="s">
        <v>714</v>
      </c>
      <c r="C966" s="210" t="s">
        <v>365</v>
      </c>
      <c r="D966" s="210"/>
      <c r="E966" s="210"/>
    </row>
    <row r="967" spans="2:5" hidden="1">
      <c r="B967" s="210" t="s">
        <v>1446</v>
      </c>
      <c r="C967" s="210" t="s">
        <v>2619</v>
      </c>
      <c r="D967" s="210">
        <v>255.62</v>
      </c>
      <c r="E967" s="210"/>
    </row>
    <row r="968" spans="2:5" hidden="1">
      <c r="B968" s="210" t="s">
        <v>1789</v>
      </c>
      <c r="C968" s="210" t="s">
        <v>1788</v>
      </c>
      <c r="D968" s="210">
        <v>175.43</v>
      </c>
      <c r="E968" s="210"/>
    </row>
    <row r="969" spans="2:5" hidden="1">
      <c r="B969" s="210" t="s">
        <v>1638</v>
      </c>
      <c r="C969" s="210" t="s">
        <v>2620</v>
      </c>
      <c r="D969" s="210">
        <v>989.93</v>
      </c>
      <c r="E969" s="210"/>
    </row>
    <row r="970" spans="2:5" hidden="1">
      <c r="B970" s="210" t="s">
        <v>1638</v>
      </c>
      <c r="C970" s="210" t="s">
        <v>2620</v>
      </c>
      <c r="D970" s="210">
        <v>994.31</v>
      </c>
      <c r="E970" s="210"/>
    </row>
    <row r="971" spans="2:5" hidden="1">
      <c r="B971" s="210" t="s">
        <v>1638</v>
      </c>
      <c r="C971" s="210" t="s">
        <v>2620</v>
      </c>
      <c r="D971" s="210">
        <v>994.31</v>
      </c>
      <c r="E971" s="210"/>
    </row>
    <row r="972" spans="2:5" hidden="1">
      <c r="B972" s="210" t="s">
        <v>1447</v>
      </c>
      <c r="C972" s="210" t="s">
        <v>2621</v>
      </c>
      <c r="D972" s="210">
        <v>176.18</v>
      </c>
      <c r="E972" s="210"/>
    </row>
    <row r="973" spans="2:5" hidden="1">
      <c r="B973" s="210" t="s">
        <v>1450</v>
      </c>
      <c r="C973" s="210" t="s">
        <v>2622</v>
      </c>
      <c r="D973" s="210">
        <v>274.92</v>
      </c>
      <c r="E973" s="210"/>
    </row>
    <row r="974" spans="2:5" hidden="1">
      <c r="B974" s="210" t="s">
        <v>1979</v>
      </c>
      <c r="C974" s="210" t="s">
        <v>2623</v>
      </c>
      <c r="D974" s="210">
        <v>43.79</v>
      </c>
      <c r="E974" s="210"/>
    </row>
    <row r="975" spans="2:5" hidden="1">
      <c r="B975" s="210" t="s">
        <v>2025</v>
      </c>
      <c r="C975" s="210" t="s">
        <v>2624</v>
      </c>
      <c r="D975" s="210">
        <v>13.93</v>
      </c>
      <c r="E975" s="210"/>
    </row>
    <row r="976" spans="2:5" hidden="1">
      <c r="B976" s="210" t="s">
        <v>704</v>
      </c>
      <c r="C976" s="210" t="s">
        <v>2625</v>
      </c>
      <c r="D976" s="210">
        <v>53.08</v>
      </c>
      <c r="E976" s="210"/>
    </row>
    <row r="977" spans="2:5" hidden="1">
      <c r="B977" s="210" t="s">
        <v>746</v>
      </c>
      <c r="C977" s="210" t="s">
        <v>2626</v>
      </c>
      <c r="D977" s="210">
        <v>15.03</v>
      </c>
      <c r="E977" s="210"/>
    </row>
    <row r="978" spans="2:5" hidden="1">
      <c r="B978" s="210" t="s">
        <v>510</v>
      </c>
      <c r="C978" s="210" t="s">
        <v>2627</v>
      </c>
      <c r="D978" s="210">
        <v>6.55</v>
      </c>
      <c r="E978" s="210"/>
    </row>
    <row r="979" spans="2:5" hidden="1">
      <c r="B979" s="210" t="s">
        <v>618</v>
      </c>
      <c r="C979" s="210" t="s">
        <v>264</v>
      </c>
      <c r="D979" s="210">
        <v>1153.6600000000001</v>
      </c>
      <c r="E979" s="210"/>
    </row>
    <row r="980" spans="2:5" hidden="1">
      <c r="B980" s="210" t="s">
        <v>622</v>
      </c>
      <c r="C980" s="210" t="s">
        <v>268</v>
      </c>
      <c r="D980" s="210">
        <v>5245.85</v>
      </c>
      <c r="E980" s="210"/>
    </row>
    <row r="981" spans="2:5" hidden="1">
      <c r="B981" s="210" t="s">
        <v>1987</v>
      </c>
      <c r="C981" s="210" t="s">
        <v>2628</v>
      </c>
      <c r="D981" s="210">
        <v>606.98</v>
      </c>
      <c r="E981" s="210"/>
    </row>
    <row r="982" spans="2:5" hidden="1">
      <c r="B982" s="210" t="s">
        <v>2006</v>
      </c>
      <c r="C982" s="210" t="s">
        <v>2629</v>
      </c>
      <c r="D982" s="210">
        <v>964.32</v>
      </c>
      <c r="E982" s="210"/>
    </row>
    <row r="983" spans="2:5" hidden="1">
      <c r="B983" s="210" t="s">
        <v>494</v>
      </c>
      <c r="C983" s="210" t="s">
        <v>2630</v>
      </c>
      <c r="D983" s="210">
        <v>78.19</v>
      </c>
      <c r="E983" s="210"/>
    </row>
    <row r="984" spans="2:5" hidden="1">
      <c r="B984" s="210" t="s">
        <v>581</v>
      </c>
      <c r="C984" s="210" t="s">
        <v>233</v>
      </c>
      <c r="D984" s="210">
        <v>957.32</v>
      </c>
      <c r="E984" s="210"/>
    </row>
    <row r="985" spans="2:5" hidden="1">
      <c r="B985" s="210" t="s">
        <v>2631</v>
      </c>
      <c r="C985" s="210" t="s">
        <v>2632</v>
      </c>
      <c r="D985" s="210"/>
      <c r="E985" s="210"/>
    </row>
    <row r="986" spans="2:5" hidden="1">
      <c r="B986" s="210" t="s">
        <v>454</v>
      </c>
      <c r="C986" s="210" t="s">
        <v>2633</v>
      </c>
      <c r="D986" s="210">
        <v>101.1</v>
      </c>
      <c r="E986" s="210"/>
    </row>
    <row r="987" spans="2:5" hidden="1">
      <c r="B987" s="210" t="s">
        <v>453</v>
      </c>
      <c r="C987" s="210" t="s">
        <v>2634</v>
      </c>
      <c r="D987" s="210">
        <v>35.299999999999997</v>
      </c>
      <c r="E987" s="210"/>
    </row>
    <row r="988" spans="2:5" hidden="1">
      <c r="B988" s="210" t="s">
        <v>2635</v>
      </c>
      <c r="C988" s="210" t="s">
        <v>2636</v>
      </c>
      <c r="D988" s="210">
        <v>2.6</v>
      </c>
      <c r="E988" s="210"/>
    </row>
    <row r="989" spans="2:5" hidden="1">
      <c r="B989" s="210" t="s">
        <v>570</v>
      </c>
      <c r="C989" s="210" t="s">
        <v>224</v>
      </c>
      <c r="D989" s="210">
        <v>413.18</v>
      </c>
      <c r="E989" s="210"/>
    </row>
    <row r="990" spans="2:5" hidden="1">
      <c r="B990" s="210" t="s">
        <v>749</v>
      </c>
      <c r="C990" s="210" t="s">
        <v>405</v>
      </c>
      <c r="D990" s="210">
        <v>409.75</v>
      </c>
      <c r="E990" s="210"/>
    </row>
    <row r="991" spans="2:5" hidden="1">
      <c r="B991" s="210" t="s">
        <v>750</v>
      </c>
      <c r="C991" s="210" t="s">
        <v>406</v>
      </c>
      <c r="D991" s="210">
        <v>408.75</v>
      </c>
      <c r="E991" s="210"/>
    </row>
    <row r="992" spans="2:5" hidden="1">
      <c r="B992" s="210" t="s">
        <v>751</v>
      </c>
      <c r="C992" s="210" t="s">
        <v>407</v>
      </c>
      <c r="D992" s="210">
        <v>404.9</v>
      </c>
      <c r="E992" s="210"/>
    </row>
    <row r="993" spans="2:5" hidden="1">
      <c r="B993" s="210" t="s">
        <v>753</v>
      </c>
      <c r="C993" s="210" t="s">
        <v>409</v>
      </c>
      <c r="D993" s="210">
        <v>719.09</v>
      </c>
      <c r="E993" s="210"/>
    </row>
    <row r="994" spans="2:5" hidden="1">
      <c r="B994" s="210" t="s">
        <v>752</v>
      </c>
      <c r="C994" s="210" t="s">
        <v>408</v>
      </c>
      <c r="D994" s="210">
        <v>726.29</v>
      </c>
      <c r="E994" s="210"/>
    </row>
    <row r="995" spans="2:5" hidden="1">
      <c r="B995" s="210" t="s">
        <v>754</v>
      </c>
      <c r="C995" s="210" t="s">
        <v>410</v>
      </c>
      <c r="D995" s="210"/>
      <c r="E995" s="210"/>
    </row>
    <row r="996" spans="2:5" hidden="1">
      <c r="B996" s="210" t="s">
        <v>466</v>
      </c>
      <c r="C996" s="210" t="s">
        <v>2637</v>
      </c>
      <c r="D996" s="210">
        <v>49.57</v>
      </c>
      <c r="E996" s="210"/>
    </row>
    <row r="997" spans="2:5" hidden="1">
      <c r="B997" s="210" t="s">
        <v>451</v>
      </c>
      <c r="C997" s="210" t="s">
        <v>2638</v>
      </c>
      <c r="D997" s="210"/>
      <c r="E997" s="210"/>
    </row>
    <row r="998" spans="2:5" hidden="1">
      <c r="B998" s="210" t="s">
        <v>747</v>
      </c>
      <c r="C998" s="210" t="s">
        <v>403</v>
      </c>
      <c r="D998" s="210">
        <v>298.56</v>
      </c>
      <c r="E998" s="210"/>
    </row>
    <row r="999" spans="2:5" hidden="1">
      <c r="B999" s="210" t="s">
        <v>748</v>
      </c>
      <c r="C999" s="210" t="s">
        <v>404</v>
      </c>
      <c r="D999" s="210">
        <v>306.98</v>
      </c>
      <c r="E999" s="210"/>
    </row>
    <row r="1000" spans="2:5" hidden="1">
      <c r="B1000" s="210" t="s">
        <v>756</v>
      </c>
      <c r="C1000" s="210" t="s">
        <v>412</v>
      </c>
      <c r="D1000" s="210">
        <v>121.8</v>
      </c>
      <c r="E1000" s="210"/>
    </row>
    <row r="1001" spans="2:5" hidden="1">
      <c r="B1001" s="210" t="s">
        <v>757</v>
      </c>
      <c r="C1001" s="210" t="s">
        <v>413</v>
      </c>
      <c r="D1001" s="210">
        <v>21.14</v>
      </c>
      <c r="E1001" s="210"/>
    </row>
    <row r="1002" spans="2:5" hidden="1">
      <c r="B1002" s="210" t="s">
        <v>512</v>
      </c>
      <c r="C1002" s="210" t="s">
        <v>2639</v>
      </c>
      <c r="D1002" s="210">
        <v>252.72</v>
      </c>
      <c r="E1002" s="210"/>
    </row>
    <row r="1003" spans="2:5" hidden="1">
      <c r="B1003" s="210" t="s">
        <v>508</v>
      </c>
      <c r="C1003" s="210" t="s">
        <v>183</v>
      </c>
      <c r="D1003" s="210">
        <v>88.19</v>
      </c>
      <c r="E1003" s="210"/>
    </row>
    <row r="1004" spans="2:5" hidden="1">
      <c r="B1004" s="210" t="s">
        <v>511</v>
      </c>
      <c r="C1004" s="210" t="s">
        <v>2640</v>
      </c>
      <c r="D1004" s="210">
        <v>127.7</v>
      </c>
      <c r="E1004" s="210"/>
    </row>
    <row r="1005" spans="2:5" hidden="1">
      <c r="B1005" s="210" t="s">
        <v>666</v>
      </c>
      <c r="C1005" s="210" t="s">
        <v>2641</v>
      </c>
      <c r="D1005" s="210"/>
      <c r="E1005" s="210"/>
    </row>
    <row r="1006" spans="2:5" hidden="1">
      <c r="B1006" s="210" t="s">
        <v>423</v>
      </c>
      <c r="C1006" s="210" t="s">
        <v>104</v>
      </c>
      <c r="D1006" s="210">
        <v>44.52</v>
      </c>
      <c r="E1006" s="210"/>
    </row>
    <row r="1007" spans="2:5" hidden="1">
      <c r="B1007" s="210" t="s">
        <v>540</v>
      </c>
      <c r="C1007" s="210" t="s">
        <v>2642</v>
      </c>
      <c r="D1007" s="210">
        <v>220.2</v>
      </c>
      <c r="E1007" s="210"/>
    </row>
    <row r="1008" spans="2:5" hidden="1">
      <c r="B1008" s="210" t="s">
        <v>537</v>
      </c>
      <c r="C1008" s="210" t="s">
        <v>2643</v>
      </c>
      <c r="D1008" s="210">
        <v>189.36</v>
      </c>
      <c r="E1008" s="210"/>
    </row>
    <row r="1009" spans="2:5" hidden="1">
      <c r="B1009" s="210" t="s">
        <v>2644</v>
      </c>
      <c r="C1009" s="210" t="s">
        <v>2645</v>
      </c>
      <c r="D1009" s="210">
        <v>216.93</v>
      </c>
      <c r="E1009" s="210"/>
    </row>
    <row r="1010" spans="2:5" hidden="1">
      <c r="B1010" s="210" t="s">
        <v>2646</v>
      </c>
      <c r="C1010" s="210" t="s">
        <v>2647</v>
      </c>
      <c r="D1010" s="210"/>
      <c r="E1010" s="210"/>
    </row>
    <row r="1011" spans="2:5" hidden="1">
      <c r="B1011" s="210" t="s">
        <v>2648</v>
      </c>
      <c r="C1011" s="210" t="s">
        <v>2649</v>
      </c>
      <c r="D1011" s="210"/>
      <c r="E1011" s="210"/>
    </row>
    <row r="1012" spans="2:5" hidden="1">
      <c r="B1012" s="210" t="s">
        <v>2650</v>
      </c>
      <c r="C1012" s="210" t="s">
        <v>2651</v>
      </c>
      <c r="D1012" s="210">
        <v>208.25</v>
      </c>
      <c r="E1012" s="210"/>
    </row>
    <row r="1013" spans="2:5" hidden="1">
      <c r="B1013" s="210" t="s">
        <v>539</v>
      </c>
      <c r="C1013" s="210" t="s">
        <v>2652</v>
      </c>
      <c r="D1013" s="210">
        <v>194.67</v>
      </c>
      <c r="E1013" s="210"/>
    </row>
    <row r="1014" spans="2:5" hidden="1">
      <c r="B1014" s="210" t="s">
        <v>783</v>
      </c>
      <c r="C1014" s="210" t="s">
        <v>2653</v>
      </c>
      <c r="D1014" s="210">
        <v>248.9</v>
      </c>
      <c r="E1014" s="210"/>
    </row>
    <row r="1015" spans="2:5" hidden="1">
      <c r="B1015" s="210" t="s">
        <v>783</v>
      </c>
      <c r="C1015" s="210" t="s">
        <v>2653</v>
      </c>
      <c r="D1015" s="210">
        <v>218.94</v>
      </c>
      <c r="E1015" s="210"/>
    </row>
    <row r="1016" spans="2:5" hidden="1">
      <c r="B1016" s="210" t="s">
        <v>1634</v>
      </c>
      <c r="C1016" s="210" t="s">
        <v>1635</v>
      </c>
      <c r="D1016" s="210">
        <v>367.49</v>
      </c>
      <c r="E1016" s="210"/>
    </row>
    <row r="1017" spans="2:5" hidden="1">
      <c r="B1017" s="210" t="s">
        <v>1853</v>
      </c>
      <c r="C1017" s="210" t="s">
        <v>1854</v>
      </c>
      <c r="D1017" s="210">
        <v>457.97</v>
      </c>
      <c r="E1017" s="210"/>
    </row>
    <row r="1018" spans="2:5" hidden="1">
      <c r="B1018" s="210" t="s">
        <v>547</v>
      </c>
      <c r="C1018" s="210" t="s">
        <v>2654</v>
      </c>
      <c r="D1018" s="210"/>
      <c r="E1018" s="210"/>
    </row>
    <row r="1019" spans="2:5" hidden="1">
      <c r="B1019" s="210" t="s">
        <v>548</v>
      </c>
      <c r="C1019" s="210" t="s">
        <v>2655</v>
      </c>
      <c r="D1019" s="210"/>
      <c r="E1019" s="210"/>
    </row>
    <row r="1020" spans="2:5" hidden="1">
      <c r="B1020" s="210" t="s">
        <v>549</v>
      </c>
      <c r="C1020" s="210" t="s">
        <v>2656</v>
      </c>
      <c r="D1020" s="210">
        <v>340.48</v>
      </c>
      <c r="E1020" s="210"/>
    </row>
    <row r="1021" spans="2:5" hidden="1">
      <c r="B1021" s="210" t="s">
        <v>550</v>
      </c>
      <c r="C1021" s="210" t="s">
        <v>2657</v>
      </c>
      <c r="D1021" s="210"/>
      <c r="E1021" s="210"/>
    </row>
    <row r="1022" spans="2:5" hidden="1">
      <c r="B1022" s="210" t="s">
        <v>551</v>
      </c>
      <c r="C1022" s="210" t="s">
        <v>2658</v>
      </c>
      <c r="D1022" s="210"/>
      <c r="E1022" s="210"/>
    </row>
    <row r="1023" spans="2:5" hidden="1">
      <c r="B1023" s="210" t="s">
        <v>532</v>
      </c>
      <c r="C1023" s="210" t="s">
        <v>2659</v>
      </c>
      <c r="D1023" s="210">
        <v>303.12</v>
      </c>
      <c r="E1023" s="210"/>
    </row>
    <row r="1024" spans="2:5" hidden="1">
      <c r="B1024" s="210" t="s">
        <v>1327</v>
      </c>
      <c r="C1024" s="210" t="s">
        <v>1724</v>
      </c>
      <c r="D1024" s="210">
        <v>352.8</v>
      </c>
      <c r="E1024" s="210"/>
    </row>
    <row r="1025" spans="2:5" hidden="1">
      <c r="B1025" s="210" t="s">
        <v>1327</v>
      </c>
      <c r="C1025" s="210" t="s">
        <v>1724</v>
      </c>
      <c r="D1025" s="210">
        <v>310.36</v>
      </c>
      <c r="E1025" s="210"/>
    </row>
    <row r="1026" spans="2:5" hidden="1">
      <c r="B1026" s="210" t="s">
        <v>1328</v>
      </c>
      <c r="C1026" s="210" t="s">
        <v>2660</v>
      </c>
      <c r="D1026" s="210">
        <v>353.04</v>
      </c>
      <c r="E1026" s="210"/>
    </row>
    <row r="1027" spans="2:5" hidden="1">
      <c r="B1027" s="210" t="s">
        <v>1838</v>
      </c>
      <c r="C1027" s="210" t="s">
        <v>2661</v>
      </c>
      <c r="D1027" s="210">
        <v>472.75</v>
      </c>
      <c r="E1027" s="210"/>
    </row>
    <row r="1028" spans="2:5" hidden="1">
      <c r="B1028" s="210" t="s">
        <v>1916</v>
      </c>
      <c r="C1028" s="210" t="s">
        <v>1917</v>
      </c>
      <c r="D1028" s="210">
        <v>54.61</v>
      </c>
      <c r="E1028" s="210"/>
    </row>
    <row r="1029" spans="2:5" hidden="1">
      <c r="B1029" s="210" t="s">
        <v>2063</v>
      </c>
      <c r="C1029" s="210" t="s">
        <v>2064</v>
      </c>
      <c r="D1029" s="210">
        <v>531.54999999999995</v>
      </c>
      <c r="E1029" s="210"/>
    </row>
    <row r="1030" spans="2:5" hidden="1">
      <c r="B1030" s="210" t="s">
        <v>544</v>
      </c>
      <c r="C1030" s="210" t="s">
        <v>2662</v>
      </c>
      <c r="D1030" s="210">
        <v>89.14</v>
      </c>
      <c r="E1030" s="210">
        <v>34.5</v>
      </c>
    </row>
    <row r="1031" spans="2:5" hidden="1">
      <c r="B1031" s="210" t="s">
        <v>2663</v>
      </c>
      <c r="C1031" s="210" t="s">
        <v>1677</v>
      </c>
      <c r="D1031" s="210">
        <v>81.010000000000005</v>
      </c>
      <c r="E1031" s="210"/>
    </row>
    <row r="1032" spans="2:5" hidden="1">
      <c r="B1032" s="210" t="s">
        <v>1680</v>
      </c>
      <c r="C1032" s="210" t="s">
        <v>1678</v>
      </c>
      <c r="D1032" s="210">
        <v>81.209999999999994</v>
      </c>
      <c r="E1032" s="210"/>
    </row>
    <row r="1033" spans="2:5" hidden="1">
      <c r="B1033" s="210" t="s">
        <v>2054</v>
      </c>
      <c r="C1033" s="210" t="s">
        <v>2055</v>
      </c>
      <c r="D1033" s="210">
        <v>117.9</v>
      </c>
      <c r="E1033" s="210"/>
    </row>
    <row r="1034" spans="2:5" hidden="1">
      <c r="B1034" s="210" t="s">
        <v>1803</v>
      </c>
      <c r="C1034" s="210" t="s">
        <v>1804</v>
      </c>
      <c r="D1034" s="210">
        <v>13.11</v>
      </c>
      <c r="E1034" s="210"/>
    </row>
    <row r="1035" spans="2:5" hidden="1">
      <c r="B1035" s="210" t="s">
        <v>491</v>
      </c>
      <c r="C1035" s="210" t="s">
        <v>2664</v>
      </c>
      <c r="D1035" s="210">
        <v>412.42</v>
      </c>
      <c r="E1035" s="210"/>
    </row>
    <row r="1036" spans="2:5" hidden="1">
      <c r="B1036" s="210" t="s">
        <v>534</v>
      </c>
      <c r="C1036" s="210" t="s">
        <v>2665</v>
      </c>
      <c r="D1036" s="210">
        <v>221.88</v>
      </c>
      <c r="E1036" s="210"/>
    </row>
    <row r="1037" spans="2:5" hidden="1">
      <c r="B1037" s="210" t="s">
        <v>790</v>
      </c>
      <c r="C1037" s="210" t="s">
        <v>2666</v>
      </c>
      <c r="D1037" s="210">
        <v>234.44</v>
      </c>
      <c r="E1037" s="210"/>
    </row>
    <row r="1038" spans="2:5" hidden="1">
      <c r="B1038" s="210" t="s">
        <v>851</v>
      </c>
      <c r="C1038" s="210" t="s">
        <v>2667</v>
      </c>
      <c r="D1038" s="210">
        <v>236.1</v>
      </c>
      <c r="E1038" s="210"/>
    </row>
    <row r="1039" spans="2:5" hidden="1">
      <c r="B1039" s="210" t="s">
        <v>1893</v>
      </c>
      <c r="C1039" s="210" t="s">
        <v>1894</v>
      </c>
      <c r="D1039" s="210">
        <v>230.32</v>
      </c>
      <c r="E1039" s="210"/>
    </row>
    <row r="1040" spans="2:5" hidden="1">
      <c r="B1040" s="210" t="s">
        <v>1923</v>
      </c>
      <c r="C1040" s="210" t="s">
        <v>2668</v>
      </c>
      <c r="D1040" s="210">
        <v>132.69</v>
      </c>
      <c r="E1040" s="210"/>
    </row>
    <row r="1041" spans="2:5" hidden="1">
      <c r="B1041" s="210" t="s">
        <v>2041</v>
      </c>
      <c r="C1041" s="210" t="s">
        <v>2669</v>
      </c>
      <c r="D1041" s="210">
        <v>250.3</v>
      </c>
      <c r="E1041" s="210"/>
    </row>
    <row r="1042" spans="2:5" hidden="1">
      <c r="B1042" s="210" t="s">
        <v>593</v>
      </c>
      <c r="C1042" s="210" t="s">
        <v>248</v>
      </c>
      <c r="D1042" s="210">
        <v>353.71</v>
      </c>
      <c r="E1042" s="210"/>
    </row>
    <row r="1043" spans="2:5" hidden="1">
      <c r="B1043" s="210" t="s">
        <v>524</v>
      </c>
      <c r="C1043" s="210" t="s">
        <v>2670</v>
      </c>
      <c r="D1043" s="210">
        <v>72.42</v>
      </c>
      <c r="E1043" s="210"/>
    </row>
    <row r="1044" spans="2:5" hidden="1">
      <c r="B1044" s="210" t="s">
        <v>536</v>
      </c>
      <c r="C1044" s="210" t="s">
        <v>2671</v>
      </c>
      <c r="D1044" s="210">
        <v>24.33</v>
      </c>
      <c r="E1044" s="210"/>
    </row>
    <row r="1045" spans="2:5" hidden="1">
      <c r="B1045" s="210" t="s">
        <v>552</v>
      </c>
      <c r="C1045" s="210" t="s">
        <v>2672</v>
      </c>
      <c r="D1045" s="210">
        <v>55.86</v>
      </c>
      <c r="E1045" s="210"/>
    </row>
    <row r="1046" spans="2:5" hidden="1">
      <c r="B1046" s="210" t="s">
        <v>531</v>
      </c>
      <c r="C1046" s="210" t="s">
        <v>2673</v>
      </c>
      <c r="D1046" s="210">
        <v>12.93</v>
      </c>
      <c r="E1046" s="210"/>
    </row>
    <row r="1047" spans="2:5" hidden="1">
      <c r="B1047" s="210" t="s">
        <v>553</v>
      </c>
      <c r="C1047" s="210" t="s">
        <v>2674</v>
      </c>
      <c r="D1047" s="210">
        <v>56.74</v>
      </c>
      <c r="E1047" s="210"/>
    </row>
    <row r="1048" spans="2:5" hidden="1">
      <c r="B1048" s="210" t="s">
        <v>541</v>
      </c>
      <c r="C1048" s="210" t="s">
        <v>1791</v>
      </c>
      <c r="D1048" s="210">
        <v>757</v>
      </c>
      <c r="E1048" s="210"/>
    </row>
    <row r="1049" spans="2:5" hidden="1">
      <c r="B1049" s="210" t="s">
        <v>542</v>
      </c>
      <c r="C1049" s="210" t="s">
        <v>2675</v>
      </c>
      <c r="D1049" s="210">
        <v>153.5</v>
      </c>
      <c r="E1049" s="210"/>
    </row>
    <row r="1050" spans="2:5" hidden="1">
      <c r="B1050" s="210" t="s">
        <v>1729</v>
      </c>
      <c r="C1050" s="210" t="s">
        <v>1727</v>
      </c>
      <c r="D1050" s="210">
        <v>123.36</v>
      </c>
      <c r="E1050" s="210"/>
    </row>
    <row r="1051" spans="2:5" hidden="1">
      <c r="B1051" s="210" t="s">
        <v>1730</v>
      </c>
      <c r="C1051" s="210" t="s">
        <v>1728</v>
      </c>
      <c r="D1051" s="210">
        <v>312.87</v>
      </c>
      <c r="E1051" s="210"/>
    </row>
    <row r="1052" spans="2:5" hidden="1">
      <c r="B1052" s="210" t="s">
        <v>1790</v>
      </c>
      <c r="C1052" s="210" t="s">
        <v>1792</v>
      </c>
      <c r="D1052" s="210">
        <v>321.13</v>
      </c>
      <c r="E1052" s="210"/>
    </row>
    <row r="1053" spans="2:5" hidden="1">
      <c r="B1053" s="210" t="s">
        <v>543</v>
      </c>
      <c r="C1053" s="210" t="s">
        <v>2676</v>
      </c>
      <c r="D1053" s="210">
        <v>110.56</v>
      </c>
      <c r="E1053" s="210"/>
    </row>
    <row r="1054" spans="2:5" hidden="1">
      <c r="B1054" s="210" t="s">
        <v>533</v>
      </c>
      <c r="C1054" s="210" t="s">
        <v>2677</v>
      </c>
      <c r="D1054" s="210">
        <v>240.77</v>
      </c>
      <c r="E1054" s="210"/>
    </row>
    <row r="1055" spans="2:5" hidden="1">
      <c r="B1055" s="210" t="s">
        <v>802</v>
      </c>
      <c r="C1055" s="210" t="s">
        <v>2678</v>
      </c>
      <c r="D1055" s="210">
        <v>1.98</v>
      </c>
      <c r="E1055" s="210"/>
    </row>
    <row r="1056" spans="2:5" hidden="1">
      <c r="B1056" s="210" t="s">
        <v>1428</v>
      </c>
      <c r="C1056" s="210" t="s">
        <v>2679</v>
      </c>
      <c r="D1056" s="210">
        <v>2.72</v>
      </c>
      <c r="E1056" s="210"/>
    </row>
    <row r="1057" spans="2:5" hidden="1">
      <c r="B1057" s="210" t="s">
        <v>2680</v>
      </c>
      <c r="C1057" s="210" t="s">
        <v>2681</v>
      </c>
      <c r="D1057" s="210">
        <v>189.25</v>
      </c>
      <c r="E1057" s="210"/>
    </row>
    <row r="1058" spans="2:5" hidden="1">
      <c r="B1058" s="210" t="s">
        <v>2680</v>
      </c>
      <c r="C1058" s="210" t="s">
        <v>2681</v>
      </c>
      <c r="D1058" s="210">
        <v>180.64</v>
      </c>
      <c r="E1058" s="210"/>
    </row>
    <row r="1059" spans="2:5" hidden="1">
      <c r="B1059" s="210" t="s">
        <v>2682</v>
      </c>
      <c r="C1059" s="210" t="s">
        <v>2683</v>
      </c>
      <c r="D1059" s="210">
        <v>217.29</v>
      </c>
      <c r="E1059" s="210"/>
    </row>
    <row r="1060" spans="2:5" hidden="1">
      <c r="B1060" s="210" t="s">
        <v>1847</v>
      </c>
      <c r="C1060" s="210" t="s">
        <v>1848</v>
      </c>
      <c r="D1060" s="210">
        <v>285.35000000000002</v>
      </c>
      <c r="E1060" s="210"/>
    </row>
    <row r="1061" spans="2:5" hidden="1">
      <c r="B1061" s="210" t="s">
        <v>558</v>
      </c>
      <c r="C1061" s="210" t="s">
        <v>2684</v>
      </c>
      <c r="D1061" s="210">
        <v>428.24</v>
      </c>
      <c r="E1061" s="210"/>
    </row>
    <row r="1062" spans="2:5" hidden="1">
      <c r="B1062" s="210" t="s">
        <v>498</v>
      </c>
      <c r="C1062" s="210" t="s">
        <v>174</v>
      </c>
      <c r="D1062" s="210">
        <v>96.53</v>
      </c>
      <c r="E1062" s="210"/>
    </row>
    <row r="1063" spans="2:5" hidden="1">
      <c r="B1063" s="210" t="s">
        <v>499</v>
      </c>
      <c r="C1063" s="210" t="s">
        <v>175</v>
      </c>
      <c r="D1063" s="210">
        <v>155.47</v>
      </c>
      <c r="E1063" s="210"/>
    </row>
    <row r="1064" spans="2:5" hidden="1">
      <c r="B1064" s="210" t="s">
        <v>612</v>
      </c>
      <c r="C1064" s="210" t="s">
        <v>2685</v>
      </c>
      <c r="D1064" s="210">
        <v>5.08</v>
      </c>
      <c r="E1064" s="210"/>
    </row>
    <row r="1065" spans="2:5" hidden="1">
      <c r="B1065" s="210" t="s">
        <v>545</v>
      </c>
      <c r="C1065" s="210" t="s">
        <v>2686</v>
      </c>
      <c r="D1065" s="210">
        <v>131.13999999999999</v>
      </c>
      <c r="E1065" s="210"/>
    </row>
    <row r="1066" spans="2:5" hidden="1">
      <c r="B1066" s="210" t="s">
        <v>740</v>
      </c>
      <c r="C1066" s="210" t="s">
        <v>2687</v>
      </c>
      <c r="D1066" s="210">
        <v>214.57</v>
      </c>
      <c r="E1066" s="210"/>
    </row>
    <row r="1067" spans="2:5" hidden="1">
      <c r="B1067" s="210" t="s">
        <v>2688</v>
      </c>
      <c r="C1067" s="210" t="s">
        <v>2689</v>
      </c>
      <c r="D1067" s="210">
        <v>234.46</v>
      </c>
      <c r="E1067" s="210"/>
    </row>
    <row r="1068" spans="2:5" hidden="1">
      <c r="B1068" s="210" t="s">
        <v>2690</v>
      </c>
      <c r="C1068" s="210" t="s">
        <v>2691</v>
      </c>
      <c r="D1068" s="210">
        <v>235.79</v>
      </c>
      <c r="E1068" s="210"/>
    </row>
    <row r="1069" spans="2:5" hidden="1">
      <c r="B1069" s="210" t="s">
        <v>501</v>
      </c>
      <c r="C1069" s="210" t="s">
        <v>177</v>
      </c>
      <c r="D1069" s="210">
        <v>183.93</v>
      </c>
      <c r="E1069" s="210"/>
    </row>
    <row r="1070" spans="2:5" hidden="1">
      <c r="B1070" s="210" t="s">
        <v>2692</v>
      </c>
      <c r="C1070" s="210" t="s">
        <v>2693</v>
      </c>
      <c r="D1070" s="210">
        <v>156.83000000000001</v>
      </c>
      <c r="E1070" s="210"/>
    </row>
    <row r="1071" spans="2:5" hidden="1">
      <c r="B1071" s="210" t="s">
        <v>2694</v>
      </c>
      <c r="C1071" s="210" t="s">
        <v>2695</v>
      </c>
      <c r="D1071" s="210">
        <v>263.20999999999998</v>
      </c>
      <c r="E1071" s="210"/>
    </row>
    <row r="1072" spans="2:5" hidden="1">
      <c r="B1072" s="210" t="s">
        <v>2696</v>
      </c>
      <c r="C1072" s="210" t="s">
        <v>2697</v>
      </c>
      <c r="D1072" s="210">
        <v>233.54</v>
      </c>
      <c r="E1072" s="210"/>
    </row>
    <row r="1073" spans="2:5" hidden="1">
      <c r="B1073" s="210" t="s">
        <v>644</v>
      </c>
      <c r="C1073" s="210" t="s">
        <v>2698</v>
      </c>
      <c r="D1073" s="210">
        <v>639.63</v>
      </c>
      <c r="E1073" s="210"/>
    </row>
    <row r="1074" spans="2:5" hidden="1">
      <c r="B1074" s="210" t="s">
        <v>755</v>
      </c>
      <c r="C1074" s="210" t="s">
        <v>411</v>
      </c>
      <c r="D1074" s="210">
        <v>176.86</v>
      </c>
      <c r="E1074" s="210"/>
    </row>
    <row r="1075" spans="2:5" hidden="1">
      <c r="B1075" s="210" t="s">
        <v>467</v>
      </c>
      <c r="C1075" s="210" t="s">
        <v>145</v>
      </c>
      <c r="D1075" s="210">
        <v>260.35000000000002</v>
      </c>
      <c r="E1075" s="210"/>
    </row>
    <row r="1076" spans="2:5" hidden="1">
      <c r="B1076" s="210" t="s">
        <v>1651</v>
      </c>
      <c r="C1076" s="210" t="s">
        <v>1652</v>
      </c>
      <c r="D1076" s="210">
        <v>118.94</v>
      </c>
      <c r="E1076" s="210"/>
    </row>
    <row r="1077" spans="2:5" hidden="1">
      <c r="B1077" s="210" t="s">
        <v>1858</v>
      </c>
      <c r="C1077" s="210" t="s">
        <v>2699</v>
      </c>
      <c r="D1077" s="210">
        <v>149.37</v>
      </c>
      <c r="E1077" s="210"/>
    </row>
    <row r="1078" spans="2:5" hidden="1">
      <c r="B1078" s="210" t="s">
        <v>1410</v>
      </c>
      <c r="C1078" s="210" t="s">
        <v>2700</v>
      </c>
      <c r="D1078" s="210">
        <v>5036.55</v>
      </c>
      <c r="E1078" s="210"/>
    </row>
    <row r="1079" spans="2:5" hidden="1">
      <c r="B1079" s="210" t="s">
        <v>1418</v>
      </c>
      <c r="C1079" s="210" t="s">
        <v>384</v>
      </c>
      <c r="D1079" s="210">
        <v>250.95</v>
      </c>
      <c r="E1079" s="210"/>
    </row>
    <row r="1080" spans="2:5" hidden="1">
      <c r="B1080" s="210" t="s">
        <v>729</v>
      </c>
      <c r="C1080" s="210" t="s">
        <v>381</v>
      </c>
      <c r="D1080" s="210">
        <v>751.92</v>
      </c>
      <c r="E1080" s="210"/>
    </row>
    <row r="1081" spans="2:5" hidden="1">
      <c r="B1081" s="210" t="s">
        <v>730</v>
      </c>
      <c r="C1081" s="210" t="s">
        <v>382</v>
      </c>
      <c r="D1081" s="210">
        <v>705.96</v>
      </c>
      <c r="E1081" s="210"/>
    </row>
    <row r="1082" spans="2:5" hidden="1">
      <c r="B1082" s="210" t="s">
        <v>1419</v>
      </c>
      <c r="C1082" s="210" t="s">
        <v>385</v>
      </c>
      <c r="D1082" s="210">
        <v>251.35</v>
      </c>
      <c r="E1082" s="210"/>
    </row>
    <row r="1083" spans="2:5" hidden="1">
      <c r="B1083" s="210" t="s">
        <v>731</v>
      </c>
      <c r="C1083" s="210" t="s">
        <v>383</v>
      </c>
      <c r="D1083" s="210">
        <v>706.26</v>
      </c>
      <c r="E1083" s="210"/>
    </row>
    <row r="1084" spans="2:5" hidden="1">
      <c r="B1084" s="210" t="s">
        <v>1948</v>
      </c>
      <c r="C1084" s="210" t="s">
        <v>1949</v>
      </c>
      <c r="D1084" s="210">
        <v>331.61</v>
      </c>
      <c r="E1084" s="210"/>
    </row>
    <row r="1085" spans="2:5" hidden="1">
      <c r="B1085" s="210" t="s">
        <v>1632</v>
      </c>
      <c r="C1085" s="210" t="s">
        <v>1778</v>
      </c>
      <c r="D1085" s="210">
        <v>1178.78</v>
      </c>
      <c r="E1085" s="210"/>
    </row>
    <row r="1086" spans="2:5" hidden="1">
      <c r="B1086" s="210" t="s">
        <v>2019</v>
      </c>
      <c r="C1086" s="210" t="s">
        <v>2701</v>
      </c>
      <c r="D1086" s="210">
        <v>934.89</v>
      </c>
      <c r="E1086" s="210"/>
    </row>
    <row r="1087" spans="2:5" hidden="1">
      <c r="B1087" s="210" t="s">
        <v>1645</v>
      </c>
      <c r="C1087" s="210" t="s">
        <v>1646</v>
      </c>
      <c r="D1087" s="210">
        <v>2110.94</v>
      </c>
      <c r="E1087" s="210"/>
    </row>
    <row r="1088" spans="2:5" hidden="1">
      <c r="B1088" s="210" t="s">
        <v>1650</v>
      </c>
      <c r="C1088" s="210" t="s">
        <v>1649</v>
      </c>
      <c r="D1088" s="210">
        <v>1719.45</v>
      </c>
      <c r="E1088" s="210"/>
    </row>
    <row r="1089" spans="2:5" hidden="1">
      <c r="B1089" s="210" t="s">
        <v>805</v>
      </c>
      <c r="C1089" s="210" t="s">
        <v>2702</v>
      </c>
      <c r="D1089" s="210">
        <v>47.06</v>
      </c>
      <c r="E1089" s="210"/>
    </row>
    <row r="1090" spans="2:5" hidden="1">
      <c r="B1090" s="210" t="s">
        <v>1938</v>
      </c>
      <c r="C1090" s="210" t="s">
        <v>2703</v>
      </c>
      <c r="D1090" s="210">
        <v>1397.06</v>
      </c>
      <c r="E1090" s="210"/>
    </row>
    <row r="1091" spans="2:5" hidden="1">
      <c r="B1091" s="210" t="s">
        <v>1940</v>
      </c>
      <c r="C1091" s="210" t="s">
        <v>2704</v>
      </c>
      <c r="D1091" s="210">
        <v>1831.95</v>
      </c>
      <c r="E1091" s="210"/>
    </row>
    <row r="1092" spans="2:5" hidden="1">
      <c r="B1092" s="210" t="s">
        <v>1936</v>
      </c>
      <c r="C1092" s="210" t="s">
        <v>2705</v>
      </c>
      <c r="D1092" s="210">
        <v>1807.54</v>
      </c>
      <c r="E1092" s="210"/>
    </row>
    <row r="1093" spans="2:5" hidden="1">
      <c r="B1093" s="210" t="s">
        <v>2070</v>
      </c>
      <c r="C1093" s="210" t="s">
        <v>2069</v>
      </c>
      <c r="D1093" s="210">
        <v>50.66</v>
      </c>
      <c r="E1093" s="210"/>
    </row>
    <row r="1094" spans="2:5" hidden="1">
      <c r="B1094" s="210" t="s">
        <v>1560</v>
      </c>
      <c r="C1094" s="210" t="s">
        <v>2706</v>
      </c>
      <c r="D1094" s="210">
        <v>913.66</v>
      </c>
      <c r="E1094" s="210"/>
    </row>
    <row r="1095" spans="2:5" hidden="1">
      <c r="B1095" s="210" t="s">
        <v>1567</v>
      </c>
      <c r="C1095" s="210" t="s">
        <v>2707</v>
      </c>
      <c r="D1095" s="210">
        <v>862.88</v>
      </c>
      <c r="E1095" s="210"/>
    </row>
    <row r="1096" spans="2:5" hidden="1">
      <c r="B1096" s="210" t="s">
        <v>1568</v>
      </c>
      <c r="C1096" s="210" t="s">
        <v>2708</v>
      </c>
      <c r="D1096" s="210">
        <v>904.83</v>
      </c>
      <c r="E1096" s="210"/>
    </row>
    <row r="1097" spans="2:5" hidden="1">
      <c r="B1097" s="210" t="s">
        <v>1569</v>
      </c>
      <c r="C1097" s="210" t="s">
        <v>2709</v>
      </c>
      <c r="D1097" s="210">
        <v>1253.73</v>
      </c>
      <c r="E1097" s="210"/>
    </row>
    <row r="1098" spans="2:5" hidden="1">
      <c r="B1098" s="210" t="s">
        <v>1570</v>
      </c>
      <c r="C1098" s="210" t="s">
        <v>2710</v>
      </c>
      <c r="D1098" s="210">
        <v>1202.17</v>
      </c>
      <c r="E1098" s="210"/>
    </row>
    <row r="1099" spans="2:5" hidden="1">
      <c r="B1099" s="210" t="s">
        <v>1571</v>
      </c>
      <c r="C1099" s="210" t="s">
        <v>2711</v>
      </c>
      <c r="D1099" s="210">
        <v>1079.82</v>
      </c>
      <c r="E1099" s="210"/>
    </row>
    <row r="1100" spans="2:5" hidden="1">
      <c r="B1100" s="210" t="s">
        <v>1572</v>
      </c>
      <c r="C1100" s="210" t="s">
        <v>2712</v>
      </c>
      <c r="D1100" s="210">
        <v>933.11</v>
      </c>
      <c r="E1100" s="210"/>
    </row>
    <row r="1101" spans="2:5" hidden="1">
      <c r="B1101" s="210" t="s">
        <v>1573</v>
      </c>
      <c r="C1101" s="210" t="s">
        <v>2713</v>
      </c>
      <c r="D1101" s="210">
        <v>1246.6300000000001</v>
      </c>
      <c r="E1101" s="210"/>
    </row>
    <row r="1102" spans="2:5" hidden="1">
      <c r="B1102" s="210" t="s">
        <v>1574</v>
      </c>
      <c r="C1102" s="210" t="s">
        <v>2714</v>
      </c>
      <c r="D1102" s="210">
        <v>942.97</v>
      </c>
      <c r="E1102" s="210"/>
    </row>
    <row r="1103" spans="2:5" hidden="1">
      <c r="B1103" s="210" t="s">
        <v>1575</v>
      </c>
      <c r="C1103" s="210" t="s">
        <v>2715</v>
      </c>
      <c r="D1103" s="210">
        <v>897.45</v>
      </c>
      <c r="E1103" s="210"/>
    </row>
    <row r="1104" spans="2:5" hidden="1">
      <c r="B1104" s="210" t="s">
        <v>1576</v>
      </c>
      <c r="C1104" s="210" t="s">
        <v>2716</v>
      </c>
      <c r="D1104" s="210">
        <v>897.18</v>
      </c>
      <c r="E1104" s="210"/>
    </row>
    <row r="1105" spans="2:5" hidden="1">
      <c r="B1105" s="210" t="s">
        <v>1577</v>
      </c>
      <c r="C1105" s="210" t="s">
        <v>2717</v>
      </c>
      <c r="D1105" s="210">
        <v>1064.29</v>
      </c>
      <c r="E1105" s="210"/>
    </row>
    <row r="1106" spans="2:5" hidden="1">
      <c r="B1106" s="210" t="s">
        <v>1578</v>
      </c>
      <c r="C1106" s="210" t="s">
        <v>2718</v>
      </c>
      <c r="D1106" s="210">
        <v>1230.82</v>
      </c>
      <c r="E1106" s="210"/>
    </row>
    <row r="1107" spans="2:5" hidden="1">
      <c r="B1107" s="210" t="s">
        <v>1579</v>
      </c>
      <c r="C1107" s="210" t="s">
        <v>2719</v>
      </c>
      <c r="D1107" s="210">
        <v>1108.47</v>
      </c>
      <c r="E1107" s="210"/>
    </row>
    <row r="1108" spans="2:5" hidden="1">
      <c r="B1108" s="210" t="s">
        <v>1580</v>
      </c>
      <c r="C1108" s="210" t="s">
        <v>2720</v>
      </c>
      <c r="D1108" s="210">
        <v>967.68</v>
      </c>
      <c r="E1108" s="210"/>
    </row>
    <row r="1109" spans="2:5" hidden="1">
      <c r="B1109" s="210" t="s">
        <v>1581</v>
      </c>
      <c r="C1109" s="210" t="s">
        <v>2721</v>
      </c>
      <c r="D1109" s="210">
        <v>1275.28</v>
      </c>
      <c r="E1109" s="210"/>
    </row>
    <row r="1110" spans="2:5" hidden="1">
      <c r="B1110" s="210" t="s">
        <v>1644</v>
      </c>
      <c r="C1110" s="210" t="s">
        <v>2722</v>
      </c>
      <c r="D1110" s="210">
        <v>255.07</v>
      </c>
      <c r="E1110" s="210">
        <v>25</v>
      </c>
    </row>
    <row r="1111" spans="2:5" hidden="1">
      <c r="B1111" s="210" t="s">
        <v>2027</v>
      </c>
      <c r="C1111" s="210" t="s">
        <v>2723</v>
      </c>
      <c r="D1111" s="210">
        <v>2589.42</v>
      </c>
      <c r="E1111" s="210"/>
    </row>
    <row r="1112" spans="2:5" hidden="1">
      <c r="B1112" s="210" t="s">
        <v>2029</v>
      </c>
      <c r="C1112" s="210" t="s">
        <v>2724</v>
      </c>
      <c r="D1112" s="210">
        <v>2590</v>
      </c>
      <c r="E1112" s="210"/>
    </row>
    <row r="1113" spans="2:5" hidden="1">
      <c r="B1113" s="210" t="s">
        <v>2031</v>
      </c>
      <c r="C1113" s="210" t="s">
        <v>2725</v>
      </c>
      <c r="D1113" s="210"/>
      <c r="E1113" s="210"/>
    </row>
    <row r="1114" spans="2:5" hidden="1">
      <c r="B1114" s="210" t="s">
        <v>2033</v>
      </c>
      <c r="C1114" s="210" t="s">
        <v>2726</v>
      </c>
      <c r="D1114" s="210"/>
      <c r="E1114" s="210"/>
    </row>
    <row r="1115" spans="2:5" hidden="1">
      <c r="B1115" s="210" t="s">
        <v>2035</v>
      </c>
      <c r="C1115" s="210" t="s">
        <v>2727</v>
      </c>
      <c r="D1115" s="210"/>
      <c r="E1115" s="210"/>
    </row>
    <row r="1116" spans="2:5" hidden="1">
      <c r="B1116" s="210" t="s">
        <v>2037</v>
      </c>
      <c r="C1116" s="210" t="s">
        <v>2728</v>
      </c>
      <c r="D1116" s="210">
        <v>2624.95</v>
      </c>
      <c r="E1116" s="210"/>
    </row>
    <row r="1117" spans="2:5" hidden="1">
      <c r="B1117" s="210" t="s">
        <v>781</v>
      </c>
      <c r="C1117" s="210" t="s">
        <v>2729</v>
      </c>
      <c r="D1117" s="210">
        <v>57.08</v>
      </c>
      <c r="E1117" s="210"/>
    </row>
    <row r="1118" spans="2:5" hidden="1">
      <c r="B1118" s="210" t="s">
        <v>737</v>
      </c>
      <c r="C1118" s="210" t="s">
        <v>2730</v>
      </c>
      <c r="D1118" s="210">
        <v>204.57</v>
      </c>
      <c r="E1118" s="210"/>
    </row>
    <row r="1119" spans="2:5" hidden="1">
      <c r="B1119" s="210" t="s">
        <v>734</v>
      </c>
      <c r="C1119" s="210" t="s">
        <v>388</v>
      </c>
      <c r="D1119" s="210">
        <v>304.11</v>
      </c>
      <c r="E1119" s="210"/>
    </row>
    <row r="1120" spans="2:5" hidden="1">
      <c r="B1120" s="210" t="s">
        <v>1420</v>
      </c>
      <c r="C1120" s="210" t="s">
        <v>389</v>
      </c>
      <c r="D1120" s="210">
        <v>363.68</v>
      </c>
      <c r="E1120" s="210"/>
    </row>
    <row r="1121" spans="2:5" hidden="1">
      <c r="B1121" s="210" t="s">
        <v>613</v>
      </c>
      <c r="C1121" s="210" t="s">
        <v>2731</v>
      </c>
      <c r="D1121" s="210">
        <v>13.77</v>
      </c>
      <c r="E1121" s="210"/>
    </row>
    <row r="1122" spans="2:5" hidden="1">
      <c r="B1122" s="210" t="s">
        <v>736</v>
      </c>
      <c r="C1122" s="210" t="s">
        <v>2732</v>
      </c>
      <c r="D1122" s="210">
        <v>331.06</v>
      </c>
      <c r="E1122" s="210"/>
    </row>
    <row r="1123" spans="2:5" hidden="1">
      <c r="B1123" s="210" t="s">
        <v>1996</v>
      </c>
      <c r="C1123" s="210" t="s">
        <v>2733</v>
      </c>
      <c r="D1123" s="210">
        <v>1082.19</v>
      </c>
      <c r="E1123" s="210"/>
    </row>
    <row r="1124" spans="2:5" hidden="1">
      <c r="B1124" s="210" t="s">
        <v>1818</v>
      </c>
      <c r="C1124" s="210" t="s">
        <v>2734</v>
      </c>
      <c r="D1124" s="210">
        <v>2405.83</v>
      </c>
      <c r="E1124" s="210"/>
    </row>
    <row r="1125" spans="2:5" hidden="1">
      <c r="B1125" s="210" t="s">
        <v>2061</v>
      </c>
      <c r="C1125" s="210" t="s">
        <v>2062</v>
      </c>
      <c r="D1125" s="210">
        <v>1234</v>
      </c>
      <c r="E1125" s="210"/>
    </row>
    <row r="1126" spans="2:5" hidden="1">
      <c r="B1126" s="210" t="s">
        <v>503</v>
      </c>
      <c r="C1126" s="210" t="s">
        <v>179</v>
      </c>
      <c r="D1126" s="210">
        <v>86.06</v>
      </c>
      <c r="E1126" s="210"/>
    </row>
    <row r="1127" spans="2:5" hidden="1">
      <c r="B1127" s="210" t="s">
        <v>502</v>
      </c>
      <c r="C1127" s="210" t="s">
        <v>178</v>
      </c>
      <c r="D1127" s="210">
        <v>122.51</v>
      </c>
      <c r="E1127" s="210"/>
    </row>
    <row r="1128" spans="2:5" hidden="1">
      <c r="B1128" s="210" t="s">
        <v>2076</v>
      </c>
      <c r="C1128" s="210" t="s">
        <v>2735</v>
      </c>
      <c r="D1128" s="210">
        <v>561.92999999999995</v>
      </c>
      <c r="E1128" s="210"/>
    </row>
    <row r="1129" spans="2:5" hidden="1">
      <c r="B1129" s="210" t="s">
        <v>2077</v>
      </c>
      <c r="C1129" s="210" t="s">
        <v>2075</v>
      </c>
      <c r="D1129" s="210">
        <v>230.76</v>
      </c>
      <c r="E1129" s="210"/>
    </row>
    <row r="1130" spans="2:5" hidden="1">
      <c r="B1130" s="210" t="s">
        <v>1903</v>
      </c>
      <c r="C1130" s="210" t="s">
        <v>1902</v>
      </c>
      <c r="D1130" s="210">
        <v>174.41</v>
      </c>
      <c r="E1130" s="210"/>
    </row>
    <row r="1131" spans="2:5" hidden="1">
      <c r="B1131" s="210" t="s">
        <v>848</v>
      </c>
      <c r="C1131" s="210" t="s">
        <v>2736</v>
      </c>
      <c r="D1131" s="210">
        <v>708.08</v>
      </c>
      <c r="E1131" s="210"/>
    </row>
    <row r="1132" spans="2:5" hidden="1">
      <c r="B1132" s="210" t="s">
        <v>1643</v>
      </c>
      <c r="C1132" s="210" t="s">
        <v>2737</v>
      </c>
      <c r="D1132" s="210"/>
      <c r="E1132" s="210"/>
    </row>
    <row r="1133" spans="2:5" hidden="1">
      <c r="B1133" s="210" t="s">
        <v>824</v>
      </c>
      <c r="C1133" s="210" t="s">
        <v>2738</v>
      </c>
      <c r="D1133" s="210">
        <v>7903.2</v>
      </c>
      <c r="E1133" s="210"/>
    </row>
    <row r="1134" spans="2:5" hidden="1">
      <c r="B1134" s="210" t="s">
        <v>831</v>
      </c>
      <c r="C1134" s="210" t="s">
        <v>2739</v>
      </c>
      <c r="D1134" s="210">
        <v>8452.27</v>
      </c>
      <c r="E1134" s="210"/>
    </row>
    <row r="1135" spans="2:5" hidden="1">
      <c r="B1135" s="210" t="s">
        <v>832</v>
      </c>
      <c r="C1135" s="210" t="s">
        <v>2740</v>
      </c>
      <c r="D1135" s="210">
        <v>17348.32</v>
      </c>
      <c r="E1135" s="210"/>
    </row>
    <row r="1136" spans="2:5" hidden="1">
      <c r="B1136" s="210" t="s">
        <v>833</v>
      </c>
      <c r="C1136" s="210" t="s">
        <v>2741</v>
      </c>
      <c r="D1136" s="210">
        <v>17059.05</v>
      </c>
      <c r="E1136" s="210"/>
    </row>
    <row r="1137" spans="2:5" hidden="1">
      <c r="B1137" s="210" t="s">
        <v>834</v>
      </c>
      <c r="C1137" s="210" t="s">
        <v>2742</v>
      </c>
      <c r="D1137" s="210">
        <v>16882.98</v>
      </c>
      <c r="E1137" s="210"/>
    </row>
    <row r="1138" spans="2:5" hidden="1">
      <c r="B1138" s="210" t="s">
        <v>835</v>
      </c>
      <c r="C1138" s="210" t="s">
        <v>2743</v>
      </c>
      <c r="D1138" s="210">
        <v>8140.98</v>
      </c>
      <c r="E1138" s="210"/>
    </row>
    <row r="1139" spans="2:5" hidden="1">
      <c r="B1139" s="210" t="s">
        <v>836</v>
      </c>
      <c r="C1139" s="210" t="s">
        <v>2744</v>
      </c>
      <c r="D1139" s="210">
        <v>10510.98</v>
      </c>
      <c r="E1139" s="210"/>
    </row>
    <row r="1140" spans="2:5" hidden="1">
      <c r="B1140" s="210" t="s">
        <v>1822</v>
      </c>
      <c r="C1140" s="210" t="s">
        <v>2745</v>
      </c>
      <c r="D1140" s="210">
        <v>5313.94</v>
      </c>
      <c r="E1140" s="210"/>
    </row>
    <row r="1141" spans="2:5" hidden="1">
      <c r="B1141" s="210" t="s">
        <v>1828</v>
      </c>
      <c r="C1141" s="210" t="s">
        <v>2746</v>
      </c>
      <c r="D1141" s="210">
        <v>7950.29</v>
      </c>
      <c r="E1141" s="210"/>
    </row>
    <row r="1142" spans="2:5" hidden="1">
      <c r="B1142" s="210" t="s">
        <v>1829</v>
      </c>
      <c r="C1142" s="210" t="s">
        <v>1873</v>
      </c>
      <c r="D1142" s="210">
        <v>4975.04</v>
      </c>
      <c r="E1142" s="210"/>
    </row>
    <row r="1143" spans="2:5" hidden="1">
      <c r="B1143" s="210" t="s">
        <v>1830</v>
      </c>
      <c r="C1143" s="210" t="s">
        <v>1874</v>
      </c>
      <c r="D1143" s="210">
        <v>2640.05</v>
      </c>
      <c r="E1143" s="210"/>
    </row>
    <row r="1144" spans="2:5" hidden="1">
      <c r="B1144" s="210" t="s">
        <v>2050</v>
      </c>
      <c r="C1144" s="210" t="s">
        <v>2747</v>
      </c>
      <c r="D1144" s="210">
        <v>6654.77</v>
      </c>
      <c r="E1144" s="210"/>
    </row>
    <row r="1145" spans="2:5" hidden="1">
      <c r="B1145" s="210" t="s">
        <v>1333</v>
      </c>
      <c r="C1145" s="210" t="s">
        <v>2748</v>
      </c>
      <c r="D1145" s="210">
        <v>2727.65</v>
      </c>
      <c r="E1145" s="210"/>
    </row>
    <row r="1146" spans="2:5" hidden="1">
      <c r="B1146" s="210" t="s">
        <v>1631</v>
      </c>
      <c r="C1146" s="210" t="s">
        <v>2749</v>
      </c>
      <c r="D1146" s="210">
        <v>2378.9299999999998</v>
      </c>
      <c r="E1146" s="210"/>
    </row>
    <row r="1147" spans="2:5" hidden="1">
      <c r="B1147" s="210" t="s">
        <v>735</v>
      </c>
      <c r="C1147" s="210" t="s">
        <v>2750</v>
      </c>
      <c r="D1147" s="210">
        <v>22.2</v>
      </c>
      <c r="E1147" s="210"/>
    </row>
    <row r="1148" spans="2:5" hidden="1">
      <c r="B1148" s="210" t="s">
        <v>1430</v>
      </c>
      <c r="C1148" s="210" t="s">
        <v>2751</v>
      </c>
      <c r="D1148" s="210">
        <v>75.430000000000007</v>
      </c>
      <c r="E1148" s="210"/>
    </row>
    <row r="1149" spans="2:5" hidden="1">
      <c r="B1149" s="210" t="s">
        <v>1431</v>
      </c>
      <c r="C1149" s="210" t="s">
        <v>2752</v>
      </c>
      <c r="D1149" s="210">
        <v>75.36</v>
      </c>
      <c r="E1149" s="210"/>
    </row>
    <row r="1150" spans="2:5" hidden="1">
      <c r="B1150" s="210" t="s">
        <v>1648</v>
      </c>
      <c r="C1150" s="210" t="s">
        <v>2753</v>
      </c>
      <c r="D1150" s="210">
        <v>29.97</v>
      </c>
      <c r="E1150" s="210"/>
    </row>
    <row r="1151" spans="2:5" hidden="1">
      <c r="B1151" s="210" t="s">
        <v>1900</v>
      </c>
      <c r="C1151" s="210" t="s">
        <v>1901</v>
      </c>
      <c r="D1151" s="210">
        <v>489.76</v>
      </c>
      <c r="E1151" s="210"/>
    </row>
    <row r="1152" spans="2:5" hidden="1">
      <c r="B1152" s="210" t="s">
        <v>1320</v>
      </c>
      <c r="C1152" s="210" t="s">
        <v>2754</v>
      </c>
      <c r="D1152" s="210"/>
      <c r="E1152" s="210"/>
    </row>
    <row r="1153" spans="2:5" hidden="1">
      <c r="B1153" s="210" t="s">
        <v>1321</v>
      </c>
      <c r="C1153" s="210" t="s">
        <v>2755</v>
      </c>
      <c r="D1153" s="210"/>
      <c r="E1153" s="210"/>
    </row>
  </sheetData>
  <autoFilter ref="A1:H1153" xr:uid="{00000000-0009-0000-0000-000007000000}">
    <filterColumn colId="1">
      <filters>
        <filter val="2023-R406654"/>
        <filter val="2023-R511696.3518"/>
        <filter val="2023-R511696.3525"/>
        <filter val="2023-R511696.3618"/>
        <filter val="2023-R511696.3625"/>
        <filter val="EH-2023-1-000001-01"/>
      </filters>
    </filterColumn>
    <sortState xmlns:xlrd2="http://schemas.microsoft.com/office/spreadsheetml/2017/richdata2" ref="A2:G1153">
      <sortCondition ref="B1:B1153"/>
    </sortState>
  </autoFilter>
  <conditionalFormatting sqref="G2:G558">
    <cfRule type="expression" dxfId="0" priority="1">
      <formula>$G2&lt;$D2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12</vt:i4>
      </vt:variant>
    </vt:vector>
  </HeadingPairs>
  <TitlesOfParts>
    <vt:vector size="20" baseType="lpstr">
      <vt:lpstr>EH</vt:lpstr>
      <vt:lpstr>II_Części zamienne</vt:lpstr>
      <vt:lpstr>III_Automatyka</vt:lpstr>
      <vt:lpstr>IV_Urządzenia strzałowe</vt:lpstr>
      <vt:lpstr>VIII_Części RSPC</vt:lpstr>
      <vt:lpstr>Dane</vt:lpstr>
      <vt:lpstr>Godz</vt:lpstr>
      <vt:lpstr>Materiał</vt:lpstr>
      <vt:lpstr>Godz!_FiltrujBazeDanych</vt:lpstr>
      <vt:lpstr>EH!Obszar_wydruku</vt:lpstr>
      <vt:lpstr>'II_Części zamienne'!Obszar_wydruku</vt:lpstr>
      <vt:lpstr>III_Automatyka!Obszar_wydruku</vt:lpstr>
      <vt:lpstr>'IV_Urządzenia strzałowe'!Obszar_wydruku</vt:lpstr>
      <vt:lpstr>'VIII_Części RSPC'!Obszar_wydruku</vt:lpstr>
      <vt:lpstr>'IV_Urządzenia strzałowe'!OLE_LINK1</vt:lpstr>
      <vt:lpstr>EH!Tytuły_wydruku</vt:lpstr>
      <vt:lpstr>'II_Części zamienne'!Tytuły_wydruku</vt:lpstr>
      <vt:lpstr>III_Automatyka!Tytuły_wydruku</vt:lpstr>
      <vt:lpstr>'IV_Urządzenia strzałowe'!Tytuły_wydruku</vt:lpstr>
      <vt:lpstr>'VIII_Części RSPC'!Tytuły_wydruku</vt:lpstr>
    </vt:vector>
  </TitlesOfParts>
  <Company>E+H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nkusiak</dc:creator>
  <cp:lastModifiedBy>Magdalena Biernat</cp:lastModifiedBy>
  <cp:lastPrinted>2014-12-01T06:22:47Z</cp:lastPrinted>
  <dcterms:created xsi:type="dcterms:W3CDTF">2012-03-20T09:24:32Z</dcterms:created>
  <dcterms:modified xsi:type="dcterms:W3CDTF">2020-01-31T09:29:23Z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24ad96ac-0145-46f8-a2e2-5471e4642049</vt:lpwstr>
  </property>
</Properties>
</file>